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90" windowWidth="12120" windowHeight="9120" activeTab="0"/>
  </bookViews>
  <sheets>
    <sheet name="      ==GARUDA FWP==          " sheetId="1" r:id="rId1"/>
  </sheets>
  <definedNames/>
  <calcPr fullCalcOnLoad="1"/>
</workbook>
</file>

<file path=xl/sharedStrings.xml><?xml version="1.0" encoding="utf-8"?>
<sst xmlns="http://schemas.openxmlformats.org/spreadsheetml/2006/main" count="78" uniqueCount="30">
  <si>
    <t>  Monthly Fixed Charges</t>
  </si>
  <si>
    <t>Call charges after free call allowance</t>
  </si>
  <si>
    <t xml:space="preserve">    Estimated Monthly Bill </t>
  </si>
  <si>
    <t>    Estimated Monthly Bill(including Service Tax)</t>
  </si>
  <si>
    <t>Monthly Service Charges</t>
  </si>
  <si>
    <t>Chargeable Local Calls</t>
  </si>
  <si>
    <t>Chargeable STD Calls</t>
  </si>
  <si>
    <t>Free  Local Calls (in Rs.)</t>
  </si>
  <si>
    <t>Variable Charge (Minutes)</t>
  </si>
  <si>
    <t>Unlimited to MTNL Local N/W</t>
  </si>
  <si>
    <t>Unlimited to All Local N/W</t>
  </si>
  <si>
    <t xml:space="preserve"> Pay Per Second Plan </t>
  </si>
  <si>
    <t>Minute rate at 1/2p/sec (GtoG), 1/2p/sec  (GtoDML), 1p/sec (LocGTM(O)), &amp; Rs. 1p/sec (STDMah),  Rs. 1p/sec  (STDROI) (assuming 11:28:40:7:14 (GtoG : GtoDML:LocGTM(O):STDMah:STDROI) ratio</t>
  </si>
  <si>
    <t xml:space="preserve"> FW Plan-150</t>
  </si>
  <si>
    <t>Minute rate at Re. 0.10 (GtoG) [Pulse 60 sec] , Rs. 1.20  (GtoDML) [Pulse 180 sec], Re 1.50 (LocGTM(O)) [Pulse 180 sec], &amp; Rs. 1.20(STDMah) [Pulse 180 sec],  Rs. 1.20 (STDROI) [Pulse 180 sec] (assuming 11:28:40:7:14 (GtoG : GtoDML:LocGTM(O):STDMah:STDROI) ratio</t>
  </si>
  <si>
    <t xml:space="preserve"> One India Tariff</t>
  </si>
  <si>
    <t xml:space="preserve"> Economy-289</t>
  </si>
  <si>
    <t>Minute rate at Re. 0.10 (GtoG) [Pulse 60 sec] , Rs. Free  (GtoDML) [Pulse 180 sec], Re 1.50 (LocGTM(O)) [Pulse 180 sec], &amp; Rs. 1.20(STDMah) [Pulse 180 sec],  Rs. 1.20 (STDROI) [Pulse 180 sec] (assuming 11:28:40:7:14 (GtoG : GtoDML:LocGTM(O):STDMah:STDROI) ratio</t>
  </si>
  <si>
    <t>Unlimited Internet Plan 299</t>
  </si>
  <si>
    <t>Minute rate at Re. 0.10 (GtoG) [Pulse 60 sec] , Rs. 1.20 (GtoDML) [Pulse 180 sec], Re 1.50 (LocGTM(O)) [Pulse 180 sec], &amp; Rs. 1.20(STDMah) [Pulse 180 sec],  Rs. 1.20 (STDROI) [Pulse 180 sec] (assuming 11:28:40:7:14 (GtoG : GtoDML:LocGTM(O):STDMah:STDROI) ratio</t>
  </si>
  <si>
    <t>Unlimited MTNL Local N/W</t>
  </si>
  <si>
    <t>Minute rate at Re. FREE (GtoG) [Pulse 60 sec] , Rs. FREE (GtoDML) [Pulse 60 sec], Re 0.35 (LocGTM(O)) [Pulse 60 sec], &amp; Rs. 1.00(STDMah) [Pulse 60 sec],  Rs. 1.20 (STDROI) [Pulse 60 sec] (assuming 11:28:40:7:14 (GtoG : GtoDML:LocGTM(O):STDMah:STDROI) ratio</t>
  </si>
  <si>
    <t xml:space="preserve"> Unlimited All Local N/W</t>
  </si>
  <si>
    <t>Minute rate at Re. FREE (GtoG) [Pulse 60 sec] , Rs. FREE (GtoDML) [Pulse 60 sec], Re FREE (LocGTM(O)) [Pulse 60 sec], &amp; Rs. 1.00(STDMah) [Pulse 60 sec],  Rs. 1.20 (STDROI) [Pulse 60 sec] (assuming 11:28:40:7:14 (GtoG : GtoDML:LocGTM(O):STDMah:STDROI) ratio</t>
  </si>
  <si>
    <t>Free  Local Calls (in Rs.) (Own Net)</t>
  </si>
  <si>
    <t>Chargeable Local Calls (Own Net)</t>
  </si>
  <si>
    <t>Chargeable Local Calls (Other Net)</t>
  </si>
  <si>
    <r>
      <t xml:space="preserve">Calculations of Average Monthly Financial Implication of  GARUDA  FWP                     </t>
    </r>
    <r>
      <rPr>
        <b/>
        <sz val="14"/>
        <color indexed="9"/>
        <rFont val="Times New Roman"/>
        <family val="1"/>
      </rPr>
      <t>(All charges in Rs.)</t>
    </r>
  </si>
  <si>
    <t>    Service Tax @ 12.36%</t>
  </si>
  <si>
    <t>Minute rate at Re. 0.10 (GtoG) [Pulse 180 sec] , Re. 1.00  (GtoL) [Pulse 180 sec], Re. 1.00  (GtoDM) [Pulse 90 sec], Re 1.00 (LocGTM(O)) [Pulse 60 sec], &amp; Rs. 1.00(STDMah) [Pulse 60 sec],  Rs. 1.00 (STDROI) [Pulse 60 sec] (assuming 11:7: 21:40:7:14 (GtoG : GtoL:GtoDM:LocGTM(O):STDMah:STDROI) ratio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</si>
</sst>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0;[Red]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0"/>
    </font>
    <font>
      <b/>
      <sz val="8.5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8.5"/>
      <color indexed="22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2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Times New Roman"/>
      <family val="1"/>
    </font>
    <font>
      <b/>
      <sz val="10"/>
      <color rgb="FFFFFFFF"/>
      <name val="Arial"/>
      <family val="2"/>
    </font>
    <font>
      <b/>
      <sz val="14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D8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6600"/>
      </left>
      <right>
        <color indexed="63"/>
      </right>
      <top>
        <color indexed="63"/>
      </top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thin">
        <color rgb="FF006600"/>
      </bottom>
    </border>
    <border>
      <left>
        <color indexed="63"/>
      </left>
      <right style="thin">
        <color rgb="FF006600"/>
      </right>
      <top>
        <color indexed="63"/>
      </top>
      <bottom style="thin">
        <color rgb="FF006600"/>
      </bottom>
    </border>
    <border>
      <left style="thin">
        <color rgb="FF006600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 style="thin">
        <color rgb="FF006600"/>
      </bottom>
    </border>
    <border>
      <left>
        <color indexed="63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medium">
        <color rgb="FF006D81"/>
      </right>
      <top style="thin">
        <color rgb="FF006600"/>
      </top>
      <bottom style="thin">
        <color rgb="FF006600"/>
      </bottom>
    </border>
    <border>
      <left style="medium">
        <color rgb="FF006D81"/>
      </left>
      <right style="medium">
        <color rgb="FF006D81"/>
      </right>
      <top style="thin">
        <color rgb="FF006600"/>
      </top>
      <bottom style="thin">
        <color rgb="FF006600"/>
      </bottom>
    </border>
    <border>
      <left style="medium">
        <color rgb="FF006D81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>
        <color indexed="63"/>
      </top>
      <bottom style="thin">
        <color rgb="FF006600"/>
      </bottom>
    </border>
    <border>
      <left style="thin">
        <color rgb="FF006600"/>
      </left>
      <right style="thin">
        <color rgb="FF006600"/>
      </right>
      <top>
        <color indexed="63"/>
      </top>
      <bottom>
        <color indexed="63"/>
      </bottom>
    </border>
    <border>
      <left>
        <color indexed="63"/>
      </left>
      <right style="thin">
        <color rgb="FF006600"/>
      </right>
      <top>
        <color indexed="63"/>
      </top>
      <bottom>
        <color indexed="63"/>
      </bottom>
    </border>
    <border>
      <left style="thin">
        <color rgb="FF006600"/>
      </left>
      <right style="medium">
        <color rgb="FF006D81"/>
      </right>
      <top style="thin">
        <color rgb="FF006600"/>
      </top>
      <bottom>
        <color indexed="63"/>
      </bottom>
    </border>
    <border>
      <left style="medium">
        <color rgb="FF006D81"/>
      </left>
      <right style="medium">
        <color rgb="FF006D81"/>
      </right>
      <top style="thin">
        <color rgb="FF006600"/>
      </top>
      <bottom>
        <color indexed="63"/>
      </bottom>
    </border>
    <border>
      <left style="thin">
        <color rgb="FF006600"/>
      </left>
      <right style="thin">
        <color rgb="FF006600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 style="thin">
        <color rgb="FF006600"/>
      </top>
      <bottom>
        <color indexed="63"/>
      </bottom>
    </border>
    <border>
      <left style="thin"/>
      <right>
        <color indexed="63"/>
      </right>
      <top style="thin">
        <color rgb="FF006600"/>
      </top>
      <bottom style="thin">
        <color rgb="FF0066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51" fillId="34" borderId="16" xfId="0" applyFont="1" applyFill="1" applyBorder="1" applyAlignment="1">
      <alignment wrapText="1"/>
    </xf>
    <xf numFmtId="0" fontId="52" fillId="34" borderId="17" xfId="0" applyFont="1" applyFill="1" applyBorder="1" applyAlignment="1">
      <alignment wrapText="1"/>
    </xf>
    <xf numFmtId="0" fontId="52" fillId="34" borderId="18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2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 horizontal="right" vertical="top" wrapText="1"/>
    </xf>
    <xf numFmtId="0" fontId="6" fillId="0" borderId="22" xfId="0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vertical="center" wrapText="1"/>
    </xf>
    <xf numFmtId="1" fontId="8" fillId="0" borderId="19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51" fillId="34" borderId="23" xfId="0" applyFont="1" applyFill="1" applyBorder="1" applyAlignment="1">
      <alignment wrapText="1"/>
    </xf>
    <xf numFmtId="0" fontId="52" fillId="34" borderId="24" xfId="0" applyFont="1" applyFill="1" applyBorder="1" applyAlignment="1">
      <alignment wrapText="1"/>
    </xf>
    <xf numFmtId="0" fontId="6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right" vertical="top" wrapText="1"/>
    </xf>
    <xf numFmtId="0" fontId="7" fillId="0" borderId="26" xfId="0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 horizontal="right" vertical="top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53" fillId="34" borderId="13" xfId="0" applyFont="1" applyFill="1" applyBorder="1" applyAlignment="1">
      <alignment horizontal="center" wrapText="1"/>
    </xf>
    <xf numFmtId="0" fontId="53" fillId="34" borderId="14" xfId="0" applyFont="1" applyFill="1" applyBorder="1" applyAlignment="1">
      <alignment horizontal="center" wrapText="1"/>
    </xf>
    <xf numFmtId="0" fontId="53" fillId="34" borderId="1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91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1" max="1" width="25.28125" style="0" customWidth="1"/>
    <col min="2" max="2" width="10.140625" style="0" customWidth="1"/>
    <col min="3" max="3" width="3.28125" style="0" customWidth="1"/>
    <col min="4" max="4" width="9.421875" style="0" customWidth="1"/>
    <col min="5" max="5" width="3.8515625" style="0" customWidth="1"/>
    <col min="6" max="6" width="9.140625" style="0" customWidth="1"/>
    <col min="7" max="7" width="3.00390625" style="0" customWidth="1"/>
    <col min="8" max="8" width="9.7109375" style="0" customWidth="1"/>
    <col min="9" max="9" width="3.00390625" style="0" customWidth="1"/>
    <col min="10" max="10" width="10.7109375" style="0" customWidth="1"/>
    <col min="11" max="11" width="3.8515625" style="0" customWidth="1"/>
    <col min="12" max="12" width="10.00390625" style="0" customWidth="1"/>
  </cols>
  <sheetData>
    <row r="1" spans="1:12" ht="38.25" customHeight="1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60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2" s="2" customFormat="1" ht="15.75" customHeight="1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s="2" customFormat="1" ht="12.75">
      <c r="A5" s="18" t="s">
        <v>4</v>
      </c>
      <c r="B5" s="19">
        <v>150</v>
      </c>
      <c r="C5" s="20"/>
      <c r="D5" s="19">
        <f>B5</f>
        <v>150</v>
      </c>
      <c r="E5" s="21"/>
      <c r="F5" s="19">
        <f>B5</f>
        <v>150</v>
      </c>
      <c r="G5" s="21"/>
      <c r="H5" s="19">
        <f>B5</f>
        <v>150</v>
      </c>
      <c r="I5" s="21"/>
      <c r="J5" s="19">
        <f>B5</f>
        <v>150</v>
      </c>
      <c r="K5" s="21"/>
      <c r="L5" s="22">
        <f>B5</f>
        <v>150</v>
      </c>
    </row>
    <row r="6" spans="1:12" s="2" customFormat="1" ht="12.75">
      <c r="A6" s="23" t="s">
        <v>8</v>
      </c>
      <c r="B6" s="19">
        <v>100</v>
      </c>
      <c r="C6" s="20"/>
      <c r="D6" s="19">
        <v>200</v>
      </c>
      <c r="E6" s="21"/>
      <c r="F6" s="19">
        <v>300</v>
      </c>
      <c r="G6" s="21"/>
      <c r="H6" s="19">
        <v>400</v>
      </c>
      <c r="I6" s="21"/>
      <c r="J6" s="19">
        <v>500</v>
      </c>
      <c r="K6" s="21"/>
      <c r="L6" s="22">
        <v>1000</v>
      </c>
    </row>
    <row r="7" spans="1:12" s="2" customFormat="1" ht="131.25" customHeight="1">
      <c r="A7" s="18" t="s">
        <v>14</v>
      </c>
      <c r="B7" s="19">
        <f>((0.1*11)+(0.4*28)+(0.5*40)+(0.4*7)+(0.4*14))</f>
        <v>40.699999999999996</v>
      </c>
      <c r="C7" s="22"/>
      <c r="D7" s="19">
        <f>2*((0.1*11)+(0.4*28)+(0.5*40)+(0.4*7)+(0.4*14))</f>
        <v>81.39999999999999</v>
      </c>
      <c r="E7" s="19"/>
      <c r="F7" s="19">
        <f>3*((0.1*11)+(0.4*28)+(0.5*40)+(0.4*7)+(0.4*14))</f>
        <v>122.1</v>
      </c>
      <c r="G7" s="19"/>
      <c r="H7" s="19">
        <f>4*((0.1*11)+(0.4*28)+(0.5*40)+(0.4*7)+(0.4*14))</f>
        <v>162.79999999999998</v>
      </c>
      <c r="I7" s="19"/>
      <c r="J7" s="19">
        <f>5*((0.1*11)+(0.4*28)+(0.5*40)+(0.4*7)+(0.4*14))</f>
        <v>203.49999999999997</v>
      </c>
      <c r="K7" s="19"/>
      <c r="L7" s="22">
        <f>10*((0.1*11)+(0.4*28)+(0.5*40)+(0.4*7)+(0.4*14))</f>
        <v>406.99999999999994</v>
      </c>
    </row>
    <row r="8" spans="1:12" s="2" customFormat="1" ht="12.75">
      <c r="A8" s="24" t="s">
        <v>7</v>
      </c>
      <c r="B8" s="25">
        <v>0</v>
      </c>
      <c r="C8" s="26"/>
      <c r="D8" s="25">
        <f>B8</f>
        <v>0</v>
      </c>
      <c r="E8" s="27"/>
      <c r="F8" s="25">
        <f>B8</f>
        <v>0</v>
      </c>
      <c r="G8" s="27"/>
      <c r="H8" s="25">
        <f>B8</f>
        <v>0</v>
      </c>
      <c r="I8" s="27"/>
      <c r="J8" s="25">
        <f>B8</f>
        <v>0</v>
      </c>
      <c r="K8" s="27"/>
      <c r="L8" s="28">
        <f>B8</f>
        <v>0</v>
      </c>
    </row>
    <row r="9" spans="1:12" s="2" customFormat="1" ht="25.5">
      <c r="A9" s="23" t="s">
        <v>1</v>
      </c>
      <c r="B9" s="29">
        <f>B7</f>
        <v>40.699999999999996</v>
      </c>
      <c r="C9" s="30"/>
      <c r="D9" s="29">
        <f>D7</f>
        <v>81.39999999999999</v>
      </c>
      <c r="E9" s="31"/>
      <c r="F9" s="29">
        <f>F7</f>
        <v>122.1</v>
      </c>
      <c r="G9" s="31"/>
      <c r="H9" s="29">
        <f>H7</f>
        <v>162.79999999999998</v>
      </c>
      <c r="I9" s="31"/>
      <c r="J9" s="29">
        <f>J7</f>
        <v>203.49999999999997</v>
      </c>
      <c r="K9" s="31"/>
      <c r="L9" s="29">
        <f>L7</f>
        <v>406.99999999999994</v>
      </c>
    </row>
    <row r="10" spans="1:12" s="2" customFormat="1" ht="12.75">
      <c r="A10" s="32"/>
      <c r="B10" s="33"/>
      <c r="C10" s="34"/>
      <c r="D10" s="33"/>
      <c r="E10" s="35"/>
      <c r="F10" s="33"/>
      <c r="G10" s="35"/>
      <c r="H10" s="33"/>
      <c r="I10" s="35"/>
      <c r="J10" s="33"/>
      <c r="K10" s="35"/>
      <c r="L10" s="36"/>
    </row>
    <row r="11" spans="1:12" s="2" customFormat="1" ht="12.75">
      <c r="A11" s="18" t="s">
        <v>2</v>
      </c>
      <c r="B11" s="19">
        <f>B5+B9</f>
        <v>190.7</v>
      </c>
      <c r="C11" s="20"/>
      <c r="D11" s="19">
        <f>D5+D9</f>
        <v>231.39999999999998</v>
      </c>
      <c r="E11" s="21"/>
      <c r="F11" s="19">
        <f>F5+F9</f>
        <v>272.1</v>
      </c>
      <c r="G11" s="21"/>
      <c r="H11" s="19">
        <f>H5+H9</f>
        <v>312.79999999999995</v>
      </c>
      <c r="I11" s="21"/>
      <c r="J11" s="19">
        <f>J5+J9</f>
        <v>353.5</v>
      </c>
      <c r="K11" s="21"/>
      <c r="L11" s="22">
        <f>L5+L9</f>
        <v>557</v>
      </c>
    </row>
    <row r="12" spans="1:12" s="2" customFormat="1" ht="12.75">
      <c r="A12" s="37" t="s">
        <v>28</v>
      </c>
      <c r="B12" s="38">
        <f>ROUND(B11*12.36/100,0)</f>
        <v>24</v>
      </c>
      <c r="C12" s="39"/>
      <c r="D12" s="38">
        <f>ROUND(D11*12.36/100,0)</f>
        <v>29</v>
      </c>
      <c r="E12" s="38"/>
      <c r="F12" s="38">
        <f>ROUND(F11*12.36/100,0)</f>
        <v>34</v>
      </c>
      <c r="G12" s="38"/>
      <c r="H12" s="38">
        <f>ROUND(H11*12.36/100,0)</f>
        <v>39</v>
      </c>
      <c r="I12" s="38"/>
      <c r="J12" s="38">
        <f>ROUND(J11*12.36/100,0)</f>
        <v>44</v>
      </c>
      <c r="K12" s="38"/>
      <c r="L12" s="38">
        <f>ROUND(L11*12.36/100,0)</f>
        <v>69</v>
      </c>
    </row>
    <row r="13" spans="1:12" s="2" customFormat="1" ht="25.5">
      <c r="A13" s="40" t="s">
        <v>3</v>
      </c>
      <c r="B13" s="41">
        <f>B11+B12</f>
        <v>214.7</v>
      </c>
      <c r="C13" s="42"/>
      <c r="D13" s="41">
        <f>D11+D12</f>
        <v>260.4</v>
      </c>
      <c r="E13" s="43"/>
      <c r="F13" s="41">
        <f>F11+F12</f>
        <v>306.1</v>
      </c>
      <c r="G13" s="43"/>
      <c r="H13" s="41">
        <f>ROUND((H11+H12),3)</f>
        <v>351.8</v>
      </c>
      <c r="I13" s="43"/>
      <c r="J13" s="44">
        <f>J11+J12</f>
        <v>397.5</v>
      </c>
      <c r="K13" s="43"/>
      <c r="L13" s="45">
        <f>L11+L12</f>
        <v>626</v>
      </c>
    </row>
    <row r="14" spans="1:12" ht="12.75">
      <c r="A14" s="7"/>
      <c r="B14" s="8"/>
      <c r="C14" s="9"/>
      <c r="D14" s="8"/>
      <c r="E14" s="9"/>
      <c r="F14" s="8"/>
      <c r="G14" s="9"/>
      <c r="H14" s="8"/>
      <c r="I14" s="9"/>
      <c r="J14" s="8"/>
      <c r="K14" s="9"/>
      <c r="L14" s="10"/>
    </row>
    <row r="15" spans="1:12" ht="18.75">
      <c r="A15" s="66" t="s">
        <v>15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</row>
    <row r="16" spans="1:12" s="2" customFormat="1" ht="12.75">
      <c r="A16" s="46" t="s">
        <v>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17"/>
    </row>
    <row r="17" spans="1:12" s="2" customFormat="1" ht="12.75">
      <c r="A17" s="18" t="s">
        <v>4</v>
      </c>
      <c r="B17" s="19">
        <v>180</v>
      </c>
      <c r="C17" s="20"/>
      <c r="D17" s="19">
        <f>B17</f>
        <v>180</v>
      </c>
      <c r="E17" s="21"/>
      <c r="F17" s="19">
        <f>B17</f>
        <v>180</v>
      </c>
      <c r="G17" s="21"/>
      <c r="H17" s="19">
        <f>B17</f>
        <v>180</v>
      </c>
      <c r="I17" s="21"/>
      <c r="J17" s="19">
        <f>B17</f>
        <v>180</v>
      </c>
      <c r="K17" s="21"/>
      <c r="L17" s="22">
        <f>B17</f>
        <v>180</v>
      </c>
    </row>
    <row r="18" spans="1:12" s="2" customFormat="1" ht="12.75">
      <c r="A18" s="23" t="s">
        <v>8</v>
      </c>
      <c r="B18" s="19">
        <v>100</v>
      </c>
      <c r="C18" s="20"/>
      <c r="D18" s="19">
        <v>200</v>
      </c>
      <c r="E18" s="21"/>
      <c r="F18" s="19">
        <v>300</v>
      </c>
      <c r="G18" s="21"/>
      <c r="H18" s="19">
        <v>400</v>
      </c>
      <c r="I18" s="21"/>
      <c r="J18" s="19">
        <v>500</v>
      </c>
      <c r="K18" s="21"/>
      <c r="L18" s="22">
        <v>1000</v>
      </c>
    </row>
    <row r="19" spans="1:12" s="2" customFormat="1" ht="153">
      <c r="A19" s="18" t="s">
        <v>29</v>
      </c>
      <c r="B19" s="19">
        <f>((0.03*11)+(0.33*7)+(0.66*21)+(1*40)+(1*7)+(1*14))</f>
        <v>77.5</v>
      </c>
      <c r="C19" s="22"/>
      <c r="D19" s="19">
        <f>2*((0.03*11)+(0.33*7)+(0.66*21)+(1*40)+(1*7)+(1*14))</f>
        <v>155</v>
      </c>
      <c r="E19" s="19"/>
      <c r="F19" s="19">
        <f>3*((0.03*11)+(0.33*7)+(0.66*21)+(1*40)+(1*7)+(1*14))</f>
        <v>232.5</v>
      </c>
      <c r="G19" s="19"/>
      <c r="H19" s="19">
        <f>4*((0.03*11)+(0.33*7)+(0.66*21)+(1*40)+(1*7)+(1*14))</f>
        <v>310</v>
      </c>
      <c r="I19" s="19"/>
      <c r="J19" s="19">
        <f>5*((0.03*11)+(0.33*7)+(0.66*21)+(1*40)+(1*7)+(1*14))</f>
        <v>387.5</v>
      </c>
      <c r="K19" s="19"/>
      <c r="L19" s="22">
        <f>10*((0.03*11)+(0.33*7)+(0.66*21)+(1*40)+(1*7)+(1*14))</f>
        <v>775</v>
      </c>
    </row>
    <row r="20" spans="1:12" s="2" customFormat="1" ht="12.75">
      <c r="A20" s="24" t="s">
        <v>7</v>
      </c>
      <c r="B20" s="25">
        <v>0</v>
      </c>
      <c r="C20" s="26"/>
      <c r="D20" s="25">
        <f>B20</f>
        <v>0</v>
      </c>
      <c r="E20" s="27"/>
      <c r="F20" s="25">
        <f>B20</f>
        <v>0</v>
      </c>
      <c r="G20" s="27"/>
      <c r="H20" s="25">
        <f>B20</f>
        <v>0</v>
      </c>
      <c r="I20" s="27"/>
      <c r="J20" s="25">
        <f>B20</f>
        <v>0</v>
      </c>
      <c r="K20" s="27"/>
      <c r="L20" s="28">
        <f>B20</f>
        <v>0</v>
      </c>
    </row>
    <row r="21" spans="1:12" s="2" customFormat="1" ht="25.5">
      <c r="A21" s="23" t="s">
        <v>1</v>
      </c>
      <c r="B21" s="29">
        <f>B19</f>
        <v>77.5</v>
      </c>
      <c r="C21" s="30"/>
      <c r="D21" s="29">
        <f>D19</f>
        <v>155</v>
      </c>
      <c r="E21" s="31"/>
      <c r="F21" s="29">
        <f>F19</f>
        <v>232.5</v>
      </c>
      <c r="G21" s="31"/>
      <c r="H21" s="29">
        <f>H19</f>
        <v>310</v>
      </c>
      <c r="I21" s="31"/>
      <c r="J21" s="29">
        <f>J19</f>
        <v>387.5</v>
      </c>
      <c r="K21" s="31"/>
      <c r="L21" s="29">
        <f>L19</f>
        <v>775</v>
      </c>
    </row>
    <row r="22" spans="1:12" s="2" customFormat="1" ht="12.75">
      <c r="A22" s="32"/>
      <c r="B22" s="33"/>
      <c r="C22" s="34"/>
      <c r="D22" s="33"/>
      <c r="E22" s="35"/>
      <c r="F22" s="33"/>
      <c r="G22" s="35"/>
      <c r="H22" s="33"/>
      <c r="I22" s="35"/>
      <c r="J22" s="33"/>
      <c r="K22" s="35"/>
      <c r="L22" s="36"/>
    </row>
    <row r="23" spans="1:12" s="2" customFormat="1" ht="12.75">
      <c r="A23" s="18" t="s">
        <v>2</v>
      </c>
      <c r="B23" s="19">
        <f>B17+B21</f>
        <v>257.5</v>
      </c>
      <c r="C23" s="20"/>
      <c r="D23" s="19">
        <f>D17+D21</f>
        <v>335</v>
      </c>
      <c r="E23" s="21"/>
      <c r="F23" s="19">
        <f>F17+F21</f>
        <v>412.5</v>
      </c>
      <c r="G23" s="21"/>
      <c r="H23" s="19">
        <f>H17+H21</f>
        <v>490</v>
      </c>
      <c r="I23" s="21"/>
      <c r="J23" s="19">
        <f>J17+J21</f>
        <v>567.5</v>
      </c>
      <c r="K23" s="21"/>
      <c r="L23" s="22">
        <f>L17+L21</f>
        <v>955</v>
      </c>
    </row>
    <row r="24" spans="1:12" s="2" customFormat="1" ht="12.75">
      <c r="A24" s="37" t="s">
        <v>28</v>
      </c>
      <c r="B24" s="38">
        <f>ROUND(B23*12.36/100,0)</f>
        <v>32</v>
      </c>
      <c r="C24" s="39"/>
      <c r="D24" s="38">
        <f>ROUND(D23*12.36/100,0)</f>
        <v>41</v>
      </c>
      <c r="E24" s="38"/>
      <c r="F24" s="38">
        <f>ROUND(F23*12.36/100,0)</f>
        <v>51</v>
      </c>
      <c r="G24" s="38"/>
      <c r="H24" s="38">
        <f>ROUND(H23*12.36/100,0)</f>
        <v>61</v>
      </c>
      <c r="I24" s="38"/>
      <c r="J24" s="38">
        <f>ROUND(J23*12.36/100,0)</f>
        <v>70</v>
      </c>
      <c r="K24" s="38"/>
      <c r="L24" s="38">
        <f>ROUND(L23*12.36/100,0)</f>
        <v>118</v>
      </c>
    </row>
    <row r="25" spans="1:12" s="2" customFormat="1" ht="25.5">
      <c r="A25" s="40" t="s">
        <v>3</v>
      </c>
      <c r="B25" s="41">
        <f>B23+B24</f>
        <v>289.5</v>
      </c>
      <c r="C25" s="42"/>
      <c r="D25" s="41">
        <f>D23+D24</f>
        <v>376</v>
      </c>
      <c r="E25" s="43"/>
      <c r="F25" s="41">
        <f>F23+F24</f>
        <v>463.5</v>
      </c>
      <c r="G25" s="43"/>
      <c r="H25" s="41">
        <f>ROUND((H23+H24),3)</f>
        <v>551</v>
      </c>
      <c r="I25" s="43"/>
      <c r="J25" s="44">
        <f>J23+J24</f>
        <v>637.5</v>
      </c>
      <c r="K25" s="43"/>
      <c r="L25" s="45">
        <f>L23+L24</f>
        <v>1073</v>
      </c>
    </row>
    <row r="26" spans="1:12" ht="12.75">
      <c r="A26" s="3"/>
      <c r="B26" s="4"/>
      <c r="C26" s="5"/>
      <c r="D26" s="4"/>
      <c r="E26" s="5"/>
      <c r="F26" s="4"/>
      <c r="G26" s="5"/>
      <c r="H26" s="4"/>
      <c r="I26" s="5"/>
      <c r="J26" s="4"/>
      <c r="K26" s="5"/>
      <c r="L26" s="6"/>
    </row>
    <row r="27" spans="1:12" ht="18.75">
      <c r="A27" s="60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</row>
    <row r="28" spans="1:12" s="2" customFormat="1" ht="12.75">
      <c r="A28" s="15" t="s"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</row>
    <row r="29" spans="1:12" s="2" customFormat="1" ht="12.75">
      <c r="A29" s="18" t="s">
        <v>4</v>
      </c>
      <c r="B29" s="19">
        <v>289</v>
      </c>
      <c r="C29" s="20"/>
      <c r="D29" s="19">
        <f>B29</f>
        <v>289</v>
      </c>
      <c r="E29" s="21"/>
      <c r="F29" s="19">
        <f>B29</f>
        <v>289</v>
      </c>
      <c r="G29" s="21"/>
      <c r="H29" s="19">
        <f>B29</f>
        <v>289</v>
      </c>
      <c r="I29" s="21"/>
      <c r="J29" s="19">
        <f>B29</f>
        <v>289</v>
      </c>
      <c r="K29" s="21"/>
      <c r="L29" s="22">
        <f>B29</f>
        <v>289</v>
      </c>
    </row>
    <row r="30" spans="1:12" s="2" customFormat="1" ht="12.75">
      <c r="A30" s="23" t="s">
        <v>8</v>
      </c>
      <c r="B30" s="19">
        <v>100</v>
      </c>
      <c r="C30" s="20"/>
      <c r="D30" s="19">
        <v>200</v>
      </c>
      <c r="E30" s="21"/>
      <c r="F30" s="19">
        <v>300</v>
      </c>
      <c r="G30" s="21"/>
      <c r="H30" s="19">
        <v>400</v>
      </c>
      <c r="I30" s="21"/>
      <c r="J30" s="19">
        <v>500</v>
      </c>
      <c r="K30" s="21"/>
      <c r="L30" s="22">
        <v>1000</v>
      </c>
    </row>
    <row r="31" spans="1:12" s="2" customFormat="1" ht="132.75" customHeight="1">
      <c r="A31" s="18" t="s">
        <v>17</v>
      </c>
      <c r="B31" s="19">
        <f>((0.1*11)+(0*28)+(0.4*40)+(0.4*7)+(0.4*14))</f>
        <v>25.500000000000004</v>
      </c>
      <c r="C31" s="22"/>
      <c r="D31" s="19">
        <f>2*((0.1*11)+(0*28)+(0.4*40)+(0.4*7)+(0.4*14))</f>
        <v>51.00000000000001</v>
      </c>
      <c r="E31" s="19"/>
      <c r="F31" s="19">
        <f>3*((0.1*11)+(0*28)+(0.4*40)+(0.4*7)+(0.4*14))</f>
        <v>76.50000000000001</v>
      </c>
      <c r="G31" s="19"/>
      <c r="H31" s="19">
        <f>4*((0.1*11)+(0*28)+(0.4*40)+(0.4*7)+(0.4*14))</f>
        <v>102.00000000000001</v>
      </c>
      <c r="I31" s="19"/>
      <c r="J31" s="19">
        <f>5*((0.1*11)+(0*28)+(0.4*40)+(0.4*7)+(0.4*14))</f>
        <v>127.50000000000001</v>
      </c>
      <c r="K31" s="19"/>
      <c r="L31" s="22">
        <f>10*((0.1*11)+(0*28)+(0.4*40)+(0.4*7)+(0.4*14))</f>
        <v>255.00000000000003</v>
      </c>
    </row>
    <row r="32" spans="1:12" s="2" customFormat="1" ht="12.75">
      <c r="A32" s="24" t="s">
        <v>7</v>
      </c>
      <c r="B32" s="25">
        <v>175</v>
      </c>
      <c r="C32" s="26"/>
      <c r="D32" s="25">
        <f>B32</f>
        <v>175</v>
      </c>
      <c r="E32" s="27"/>
      <c r="F32" s="25">
        <f>B32</f>
        <v>175</v>
      </c>
      <c r="G32" s="27"/>
      <c r="H32" s="25">
        <f>B32</f>
        <v>175</v>
      </c>
      <c r="I32" s="27"/>
      <c r="J32" s="25">
        <f>B32</f>
        <v>175</v>
      </c>
      <c r="K32" s="27"/>
      <c r="L32" s="28">
        <f>B32</f>
        <v>175</v>
      </c>
    </row>
    <row r="33" spans="1:12" s="2" customFormat="1" ht="12.75">
      <c r="A33" s="48" t="s">
        <v>5</v>
      </c>
      <c r="B33" s="49">
        <f>(0.1*11)</f>
        <v>1.1</v>
      </c>
      <c r="C33" s="50"/>
      <c r="D33" s="49">
        <f>2*(0.1*11)</f>
        <v>2.2</v>
      </c>
      <c r="E33" s="51"/>
      <c r="F33" s="49">
        <f>3*(0.1*11)</f>
        <v>3.3000000000000003</v>
      </c>
      <c r="G33" s="51"/>
      <c r="H33" s="49">
        <f>4*(0.1*11)</f>
        <v>4.4</v>
      </c>
      <c r="I33" s="51"/>
      <c r="J33" s="49">
        <f>5*(0.1*11)</f>
        <v>5.5</v>
      </c>
      <c r="K33" s="51"/>
      <c r="L33" s="49">
        <f>10*(0.1*11)</f>
        <v>11</v>
      </c>
    </row>
    <row r="34" spans="1:12" s="2" customFormat="1" ht="12.75">
      <c r="A34" s="48" t="s">
        <v>6</v>
      </c>
      <c r="B34" s="49">
        <f>B31-B33</f>
        <v>24.400000000000002</v>
      </c>
      <c r="C34" s="50"/>
      <c r="D34" s="49">
        <f>D31-D33</f>
        <v>48.800000000000004</v>
      </c>
      <c r="E34" s="51"/>
      <c r="F34" s="49">
        <f>F31-F33</f>
        <v>73.20000000000002</v>
      </c>
      <c r="G34" s="51"/>
      <c r="H34" s="49">
        <f>H31-H33</f>
        <v>97.60000000000001</v>
      </c>
      <c r="I34" s="51"/>
      <c r="J34" s="49">
        <f>J31-J33</f>
        <v>122.00000000000001</v>
      </c>
      <c r="K34" s="51"/>
      <c r="L34" s="49">
        <f>L31-L33</f>
        <v>244.00000000000003</v>
      </c>
    </row>
    <row r="35" spans="1:12" s="2" customFormat="1" ht="25.5">
      <c r="A35" s="23" t="s">
        <v>1</v>
      </c>
      <c r="B35" s="29">
        <f>B34</f>
        <v>24.400000000000002</v>
      </c>
      <c r="C35" s="30"/>
      <c r="D35" s="29">
        <f>D34</f>
        <v>48.800000000000004</v>
      </c>
      <c r="E35" s="31"/>
      <c r="F35" s="29">
        <f>F34</f>
        <v>73.20000000000002</v>
      </c>
      <c r="G35" s="31"/>
      <c r="H35" s="29">
        <f>H34</f>
        <v>97.60000000000001</v>
      </c>
      <c r="I35" s="31"/>
      <c r="J35" s="29">
        <f>J34</f>
        <v>122.00000000000001</v>
      </c>
      <c r="K35" s="31"/>
      <c r="L35" s="29">
        <f>L34</f>
        <v>244.00000000000003</v>
      </c>
    </row>
    <row r="36" spans="1:12" s="2" customFormat="1" ht="12.75">
      <c r="A36" s="32"/>
      <c r="B36" s="33"/>
      <c r="C36" s="34"/>
      <c r="D36" s="33"/>
      <c r="E36" s="35"/>
      <c r="F36" s="33"/>
      <c r="G36" s="35"/>
      <c r="H36" s="33"/>
      <c r="I36" s="35"/>
      <c r="J36" s="33"/>
      <c r="K36" s="35"/>
      <c r="L36" s="36"/>
    </row>
    <row r="37" spans="1:12" s="2" customFormat="1" ht="12.75">
      <c r="A37" s="18" t="s">
        <v>2</v>
      </c>
      <c r="B37" s="19">
        <f>B29+B35</f>
        <v>313.4</v>
      </c>
      <c r="C37" s="20"/>
      <c r="D37" s="19">
        <f>D29+D35</f>
        <v>337.8</v>
      </c>
      <c r="E37" s="21"/>
      <c r="F37" s="19">
        <f>F29+F35</f>
        <v>362.20000000000005</v>
      </c>
      <c r="G37" s="21"/>
      <c r="H37" s="19">
        <f>H29+H35</f>
        <v>386.6</v>
      </c>
      <c r="I37" s="21"/>
      <c r="J37" s="19">
        <f>J29+J35</f>
        <v>411</v>
      </c>
      <c r="K37" s="21"/>
      <c r="L37" s="22">
        <f>L29+L35</f>
        <v>533</v>
      </c>
    </row>
    <row r="38" spans="1:12" s="2" customFormat="1" ht="12.75">
      <c r="A38" s="37" t="s">
        <v>28</v>
      </c>
      <c r="B38" s="38">
        <f>ROUND(B37*12.36/100,0)</f>
        <v>39</v>
      </c>
      <c r="C38" s="39"/>
      <c r="D38" s="38">
        <f>ROUND(D37*12.36/100,0)</f>
        <v>42</v>
      </c>
      <c r="E38" s="38"/>
      <c r="F38" s="38">
        <f>ROUND(F37*12.36/100,0)</f>
        <v>45</v>
      </c>
      <c r="G38" s="38"/>
      <c r="H38" s="38">
        <f>ROUND(H37*12.36/100,0)</f>
        <v>48</v>
      </c>
      <c r="I38" s="38"/>
      <c r="J38" s="38">
        <f>ROUND(J37*12.36/100,0)</f>
        <v>51</v>
      </c>
      <c r="K38" s="38"/>
      <c r="L38" s="38">
        <f>ROUND(L37*12.36/100,0)</f>
        <v>66</v>
      </c>
    </row>
    <row r="39" spans="1:12" s="2" customFormat="1" ht="25.5">
      <c r="A39" s="40" t="s">
        <v>3</v>
      </c>
      <c r="B39" s="41">
        <f>B37+B38</f>
        <v>352.4</v>
      </c>
      <c r="C39" s="42"/>
      <c r="D39" s="41">
        <f>D37+D38</f>
        <v>379.8</v>
      </c>
      <c r="E39" s="43"/>
      <c r="F39" s="41">
        <f>F37+F38</f>
        <v>407.20000000000005</v>
      </c>
      <c r="G39" s="43"/>
      <c r="H39" s="41">
        <f>ROUND((H37+H38),3)</f>
        <v>434.6</v>
      </c>
      <c r="I39" s="43"/>
      <c r="J39" s="44">
        <f>J37+J38</f>
        <v>462</v>
      </c>
      <c r="K39" s="43"/>
      <c r="L39" s="45">
        <f>L37+L38</f>
        <v>599</v>
      </c>
    </row>
    <row r="40" spans="1:12" s="2" customFormat="1" ht="12.75">
      <c r="A40" s="52"/>
      <c r="B40" s="53"/>
      <c r="C40" s="54"/>
      <c r="D40" s="53"/>
      <c r="E40" s="54"/>
      <c r="F40" s="53"/>
      <c r="G40" s="54"/>
      <c r="H40" s="53"/>
      <c r="I40" s="54"/>
      <c r="J40" s="53"/>
      <c r="K40" s="54"/>
      <c r="L40" s="55"/>
    </row>
    <row r="41" spans="1:12" ht="18.75">
      <c r="A41" s="60" t="s">
        <v>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2"/>
    </row>
    <row r="42" spans="1:12" s="2" customFormat="1" ht="12.75">
      <c r="A42" s="15" t="s">
        <v>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</row>
    <row r="43" spans="1:12" s="2" customFormat="1" ht="12.75">
      <c r="A43" s="18" t="s">
        <v>4</v>
      </c>
      <c r="B43" s="19">
        <v>299</v>
      </c>
      <c r="C43" s="20"/>
      <c r="D43" s="19">
        <f>B43</f>
        <v>299</v>
      </c>
      <c r="E43" s="21"/>
      <c r="F43" s="19">
        <f>B43</f>
        <v>299</v>
      </c>
      <c r="G43" s="21"/>
      <c r="H43" s="19">
        <f>B43</f>
        <v>299</v>
      </c>
      <c r="I43" s="21"/>
      <c r="J43" s="19">
        <f>B43</f>
        <v>299</v>
      </c>
      <c r="K43" s="21"/>
      <c r="L43" s="22">
        <f>B43</f>
        <v>299</v>
      </c>
    </row>
    <row r="44" spans="1:12" s="2" customFormat="1" ht="12.75">
      <c r="A44" s="23" t="s">
        <v>8</v>
      </c>
      <c r="B44" s="19">
        <v>100</v>
      </c>
      <c r="C44" s="20"/>
      <c r="D44" s="19">
        <v>200</v>
      </c>
      <c r="E44" s="21"/>
      <c r="F44" s="19">
        <v>300</v>
      </c>
      <c r="G44" s="21"/>
      <c r="H44" s="19">
        <v>400</v>
      </c>
      <c r="I44" s="21"/>
      <c r="J44" s="19">
        <v>500</v>
      </c>
      <c r="K44" s="21"/>
      <c r="L44" s="22">
        <v>1000</v>
      </c>
    </row>
    <row r="45" spans="1:12" s="2" customFormat="1" ht="127.5">
      <c r="A45" s="18" t="s">
        <v>19</v>
      </c>
      <c r="B45" s="19">
        <f>((0*11)+(0.4*28)+(0.5*40)+(0.4*7)+(0.4*14))</f>
        <v>39.6</v>
      </c>
      <c r="C45" s="22"/>
      <c r="D45" s="19">
        <f>2*((0*11)+(0.4*28)+(0.5*40)+(0.4*7)+(0.4*14))</f>
        <v>79.2</v>
      </c>
      <c r="E45" s="19"/>
      <c r="F45" s="19">
        <f>3*((0*11)+(0.4*28)+(0.5*40)+(0.4*7)+(0.4*14))</f>
        <v>118.80000000000001</v>
      </c>
      <c r="G45" s="19"/>
      <c r="H45" s="19">
        <f>4*((0*11)+(0.4*28)+(0.5*40)+(0.4*7)+(0.4*14))</f>
        <v>158.4</v>
      </c>
      <c r="I45" s="19"/>
      <c r="J45" s="19">
        <f>5*((0*11)+(0.4*28)+(0.5*40)+(0.4*7)+(0.4*14))</f>
        <v>198</v>
      </c>
      <c r="K45" s="19"/>
      <c r="L45" s="22">
        <f>10*((0*11)+(0.4*28)+(0.5*40)+(0.4*7)+(0.4*14))</f>
        <v>396</v>
      </c>
    </row>
    <row r="46" spans="1:12" s="2" customFormat="1" ht="12.75" customHeight="1">
      <c r="A46" s="24" t="s">
        <v>7</v>
      </c>
      <c r="B46" s="25">
        <v>0</v>
      </c>
      <c r="C46" s="26"/>
      <c r="D46" s="25">
        <f>B46</f>
        <v>0</v>
      </c>
      <c r="E46" s="27"/>
      <c r="F46" s="25">
        <f>B46</f>
        <v>0</v>
      </c>
      <c r="G46" s="27"/>
      <c r="H46" s="25">
        <f>B46</f>
        <v>0</v>
      </c>
      <c r="I46" s="27"/>
      <c r="J46" s="25">
        <f>B46</f>
        <v>0</v>
      </c>
      <c r="K46" s="27"/>
      <c r="L46" s="28">
        <f>B46</f>
        <v>0</v>
      </c>
    </row>
    <row r="47" spans="1:12" s="2" customFormat="1" ht="25.5">
      <c r="A47" s="23" t="s">
        <v>1</v>
      </c>
      <c r="B47" s="29">
        <f>B45</f>
        <v>39.6</v>
      </c>
      <c r="C47" s="30"/>
      <c r="D47" s="29">
        <f>D45</f>
        <v>79.2</v>
      </c>
      <c r="E47" s="31"/>
      <c r="F47" s="29">
        <f>F45</f>
        <v>118.80000000000001</v>
      </c>
      <c r="G47" s="31"/>
      <c r="H47" s="29">
        <f>H45</f>
        <v>158.4</v>
      </c>
      <c r="I47" s="31"/>
      <c r="J47" s="29">
        <f>J45</f>
        <v>198</v>
      </c>
      <c r="K47" s="31"/>
      <c r="L47" s="29">
        <f>L45</f>
        <v>396</v>
      </c>
    </row>
    <row r="48" spans="1:12" s="2" customFormat="1" ht="12.75">
      <c r="A48" s="32"/>
      <c r="B48" s="33"/>
      <c r="C48" s="34"/>
      <c r="D48" s="33"/>
      <c r="E48" s="35"/>
      <c r="F48" s="33"/>
      <c r="G48" s="35"/>
      <c r="H48" s="33"/>
      <c r="I48" s="35"/>
      <c r="J48" s="33"/>
      <c r="K48" s="35"/>
      <c r="L48" s="36"/>
    </row>
    <row r="49" spans="1:12" s="2" customFormat="1" ht="12.75">
      <c r="A49" s="18" t="s">
        <v>2</v>
      </c>
      <c r="B49" s="19">
        <f>B43+B47</f>
        <v>338.6</v>
      </c>
      <c r="C49" s="20"/>
      <c r="D49" s="19">
        <f>D43+D47</f>
        <v>378.2</v>
      </c>
      <c r="E49" s="21"/>
      <c r="F49" s="19">
        <f>F43+F47</f>
        <v>417.8</v>
      </c>
      <c r="G49" s="21"/>
      <c r="H49" s="19">
        <f>H43+H47</f>
        <v>457.4</v>
      </c>
      <c r="I49" s="21"/>
      <c r="J49" s="19">
        <f>J43+J47</f>
        <v>497</v>
      </c>
      <c r="K49" s="21"/>
      <c r="L49" s="22">
        <f>L43+L47</f>
        <v>695</v>
      </c>
    </row>
    <row r="50" spans="1:12" s="2" customFormat="1" ht="12.75">
      <c r="A50" s="37" t="s">
        <v>28</v>
      </c>
      <c r="B50" s="38">
        <f>ROUND(B49*12.36/100,0)</f>
        <v>42</v>
      </c>
      <c r="C50" s="39"/>
      <c r="D50" s="38">
        <f>ROUND(D49*12.36/100,0)</f>
        <v>47</v>
      </c>
      <c r="E50" s="38"/>
      <c r="F50" s="38">
        <f>ROUND(F49*12.36/100,0)</f>
        <v>52</v>
      </c>
      <c r="G50" s="38"/>
      <c r="H50" s="38">
        <f>ROUND(H49*12.36/100,0)</f>
        <v>57</v>
      </c>
      <c r="I50" s="38"/>
      <c r="J50" s="38">
        <f>ROUND(J49*12.36/100,0)</f>
        <v>61</v>
      </c>
      <c r="K50" s="38"/>
      <c r="L50" s="38">
        <f>ROUND(L49*12.36/100,0)</f>
        <v>86</v>
      </c>
    </row>
    <row r="51" spans="1:12" s="2" customFormat="1" ht="25.5">
      <c r="A51" s="40" t="s">
        <v>3</v>
      </c>
      <c r="B51" s="41">
        <f>B49+B50</f>
        <v>380.6</v>
      </c>
      <c r="C51" s="42"/>
      <c r="D51" s="41">
        <f>D49+D50</f>
        <v>425.2</v>
      </c>
      <c r="E51" s="43"/>
      <c r="F51" s="41">
        <f>F49+F50</f>
        <v>469.8</v>
      </c>
      <c r="G51" s="43"/>
      <c r="H51" s="41">
        <f>ROUND((H49+H50),3)</f>
        <v>514.4</v>
      </c>
      <c r="I51" s="43"/>
      <c r="J51" s="44">
        <f>J49+J50</f>
        <v>558</v>
      </c>
      <c r="K51" s="43"/>
      <c r="L51" s="45">
        <f>L49+L50</f>
        <v>781</v>
      </c>
    </row>
    <row r="52" spans="1:12" s="2" customFormat="1" ht="12.75">
      <c r="A52" s="52"/>
      <c r="B52" s="53"/>
      <c r="C52" s="54"/>
      <c r="D52" s="53"/>
      <c r="E52" s="54"/>
      <c r="F52" s="53"/>
      <c r="G52" s="54"/>
      <c r="H52" s="53"/>
      <c r="I52" s="54"/>
      <c r="J52" s="53"/>
      <c r="K52" s="54"/>
      <c r="L52" s="55"/>
    </row>
    <row r="53" spans="1:12" ht="18.75">
      <c r="A53" s="60" t="s">
        <v>20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2"/>
    </row>
    <row r="54" spans="1:12" s="2" customFormat="1" ht="12.75">
      <c r="A54" s="15" t="s">
        <v>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/>
    </row>
    <row r="55" spans="1:12" s="2" customFormat="1" ht="12.75">
      <c r="A55" s="18" t="s">
        <v>4</v>
      </c>
      <c r="B55" s="19">
        <v>399</v>
      </c>
      <c r="C55" s="20"/>
      <c r="D55" s="19">
        <f>B55</f>
        <v>399</v>
      </c>
      <c r="E55" s="21"/>
      <c r="F55" s="19">
        <f>B55</f>
        <v>399</v>
      </c>
      <c r="G55" s="21"/>
      <c r="H55" s="19">
        <f>B55</f>
        <v>399</v>
      </c>
      <c r="I55" s="21"/>
      <c r="J55" s="19">
        <f>B55</f>
        <v>399</v>
      </c>
      <c r="K55" s="21"/>
      <c r="L55" s="22">
        <f>B55</f>
        <v>399</v>
      </c>
    </row>
    <row r="56" spans="1:12" s="2" customFormat="1" ht="12.75">
      <c r="A56" s="23" t="s">
        <v>8</v>
      </c>
      <c r="B56" s="19">
        <v>100</v>
      </c>
      <c r="C56" s="20"/>
      <c r="D56" s="19">
        <v>200</v>
      </c>
      <c r="E56" s="21"/>
      <c r="F56" s="19">
        <v>300</v>
      </c>
      <c r="G56" s="21"/>
      <c r="H56" s="19">
        <v>400</v>
      </c>
      <c r="I56" s="21"/>
      <c r="J56" s="19">
        <v>500</v>
      </c>
      <c r="K56" s="21"/>
      <c r="L56" s="22">
        <v>1000</v>
      </c>
    </row>
    <row r="57" spans="1:12" s="2" customFormat="1" ht="127.5">
      <c r="A57" s="18" t="s">
        <v>21</v>
      </c>
      <c r="B57" s="19">
        <f>((0*11)+(0*28)+(0.35*40)+(1*7)+(1.2*14))</f>
        <v>37.8</v>
      </c>
      <c r="C57" s="22"/>
      <c r="D57" s="19">
        <f>2*((0*11)+(0*28)+(0.35*40)+(1*7)+(1.2*14))</f>
        <v>75.6</v>
      </c>
      <c r="E57" s="19"/>
      <c r="F57" s="19">
        <f>3*((0*11)+(0*28)+(0.35*40)+(1*7)+(1.2*14))</f>
        <v>113.39999999999999</v>
      </c>
      <c r="G57" s="19"/>
      <c r="H57" s="19">
        <f>4*((0*11)+(0*28)+(0.35*40)+(1*7)+(1.2*14))</f>
        <v>151.2</v>
      </c>
      <c r="I57" s="19"/>
      <c r="J57" s="19">
        <f>5*((0*11)+(0*28)+(0.35*40)+(1*7)+(1.2*14))</f>
        <v>189</v>
      </c>
      <c r="K57" s="19"/>
      <c r="L57" s="22">
        <f>10*((0*11)+(0*28)+(0.35*40)+(1*7)+(1.2*14))</f>
        <v>378</v>
      </c>
    </row>
    <row r="58" spans="1:12" s="2" customFormat="1" ht="12.75">
      <c r="A58" s="24" t="s">
        <v>7</v>
      </c>
      <c r="B58" s="57" t="s">
        <v>9</v>
      </c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s="2" customFormat="1" ht="25.5">
      <c r="A59" s="23" t="s">
        <v>1</v>
      </c>
      <c r="B59" s="56">
        <f>B57</f>
        <v>37.8</v>
      </c>
      <c r="C59" s="30"/>
      <c r="D59" s="56">
        <f>D57</f>
        <v>75.6</v>
      </c>
      <c r="E59" s="31"/>
      <c r="F59" s="56">
        <f>F57</f>
        <v>113.39999999999999</v>
      </c>
      <c r="G59" s="31"/>
      <c r="H59" s="56">
        <f>H57</f>
        <v>151.2</v>
      </c>
      <c r="I59" s="31"/>
      <c r="J59" s="56">
        <f>J57</f>
        <v>189</v>
      </c>
      <c r="K59" s="31"/>
      <c r="L59" s="56">
        <f>L57</f>
        <v>378</v>
      </c>
    </row>
    <row r="60" spans="1:12" s="2" customFormat="1" ht="12.75">
      <c r="A60" s="32"/>
      <c r="B60" s="33"/>
      <c r="C60" s="34"/>
      <c r="D60" s="33"/>
      <c r="E60" s="35"/>
      <c r="F60" s="33"/>
      <c r="G60" s="35"/>
      <c r="H60" s="33"/>
      <c r="I60" s="35"/>
      <c r="J60" s="33"/>
      <c r="K60" s="35"/>
      <c r="L60" s="36"/>
    </row>
    <row r="61" spans="1:12" s="2" customFormat="1" ht="12.75">
      <c r="A61" s="18" t="s">
        <v>2</v>
      </c>
      <c r="B61" s="19">
        <f>B55+B59</f>
        <v>436.8</v>
      </c>
      <c r="C61" s="20"/>
      <c r="D61" s="19">
        <f>D55+D59</f>
        <v>474.6</v>
      </c>
      <c r="E61" s="21"/>
      <c r="F61" s="19">
        <f>F55+F59</f>
        <v>512.4</v>
      </c>
      <c r="G61" s="21"/>
      <c r="H61" s="19">
        <f>H55+H59</f>
        <v>550.2</v>
      </c>
      <c r="I61" s="21"/>
      <c r="J61" s="19">
        <f>J55+J59</f>
        <v>588</v>
      </c>
      <c r="K61" s="21"/>
      <c r="L61" s="22">
        <f>L55+L59</f>
        <v>777</v>
      </c>
    </row>
    <row r="62" spans="1:12" s="2" customFormat="1" ht="12.75">
      <c r="A62" s="37" t="s">
        <v>28</v>
      </c>
      <c r="B62" s="38">
        <f>ROUND(B61*12.36/100,0)</f>
        <v>54</v>
      </c>
      <c r="C62" s="39"/>
      <c r="D62" s="38">
        <f>ROUND(D61*12.36/100,0)</f>
        <v>59</v>
      </c>
      <c r="E62" s="38"/>
      <c r="F62" s="38">
        <f>ROUND(F61*12.36/100,0)</f>
        <v>63</v>
      </c>
      <c r="G62" s="38"/>
      <c r="H62" s="38">
        <f>ROUND(H61*12.36/100,0)</f>
        <v>68</v>
      </c>
      <c r="I62" s="38"/>
      <c r="J62" s="38">
        <f>ROUND(J61*12.36/100,0)</f>
        <v>73</v>
      </c>
      <c r="K62" s="38"/>
      <c r="L62" s="38">
        <f>ROUND(L61*12.36/100,0)</f>
        <v>96</v>
      </c>
    </row>
    <row r="63" spans="1:12" s="2" customFormat="1" ht="25.5">
      <c r="A63" s="40" t="s">
        <v>3</v>
      </c>
      <c r="B63" s="41">
        <f>B61+B62</f>
        <v>490.8</v>
      </c>
      <c r="C63" s="42"/>
      <c r="D63" s="41">
        <f>D61+D62</f>
        <v>533.6</v>
      </c>
      <c r="E63" s="43"/>
      <c r="F63" s="41">
        <f>F61+F62</f>
        <v>575.4</v>
      </c>
      <c r="G63" s="43"/>
      <c r="H63" s="41">
        <f>ROUND((H61+H62),3)</f>
        <v>618.2</v>
      </c>
      <c r="I63" s="43"/>
      <c r="J63" s="44">
        <f>J61+J62</f>
        <v>661</v>
      </c>
      <c r="K63" s="43"/>
      <c r="L63" s="45">
        <f>L61+L62</f>
        <v>873</v>
      </c>
    </row>
    <row r="64" spans="1:12" s="2" customFormat="1" ht="12.75">
      <c r="A64" s="52"/>
      <c r="B64" s="53"/>
      <c r="C64" s="54"/>
      <c r="D64" s="53"/>
      <c r="E64" s="54"/>
      <c r="F64" s="53"/>
      <c r="G64" s="54"/>
      <c r="H64" s="53"/>
      <c r="I64" s="54"/>
      <c r="J64" s="53"/>
      <c r="K64" s="54"/>
      <c r="L64" s="55"/>
    </row>
    <row r="65" spans="1:12" ht="18.75">
      <c r="A65" s="60" t="s">
        <v>22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2"/>
    </row>
    <row r="66" spans="1:12" s="2" customFormat="1" ht="12.75">
      <c r="A66" s="15" t="s">
        <v>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/>
    </row>
    <row r="67" spans="1:12" s="2" customFormat="1" ht="12.75">
      <c r="A67" s="18" t="s">
        <v>4</v>
      </c>
      <c r="B67" s="19">
        <v>2000</v>
      </c>
      <c r="C67" s="20"/>
      <c r="D67" s="19">
        <f>B67</f>
        <v>2000</v>
      </c>
      <c r="E67" s="21"/>
      <c r="F67" s="19">
        <f>B67</f>
        <v>2000</v>
      </c>
      <c r="G67" s="21"/>
      <c r="H67" s="19">
        <f>B67</f>
        <v>2000</v>
      </c>
      <c r="I67" s="21"/>
      <c r="J67" s="19">
        <f>B67</f>
        <v>2000</v>
      </c>
      <c r="K67" s="21"/>
      <c r="L67" s="22">
        <f>B67</f>
        <v>2000</v>
      </c>
    </row>
    <row r="68" spans="1:12" s="2" customFormat="1" ht="12.75">
      <c r="A68" s="23" t="s">
        <v>8</v>
      </c>
      <c r="B68" s="19">
        <v>100</v>
      </c>
      <c r="C68" s="20"/>
      <c r="D68" s="19">
        <v>200</v>
      </c>
      <c r="E68" s="21"/>
      <c r="F68" s="19">
        <v>300</v>
      </c>
      <c r="G68" s="21"/>
      <c r="H68" s="19">
        <v>400</v>
      </c>
      <c r="I68" s="21"/>
      <c r="J68" s="19">
        <v>500</v>
      </c>
      <c r="K68" s="21"/>
      <c r="L68" s="22">
        <v>1000</v>
      </c>
    </row>
    <row r="69" spans="1:12" s="2" customFormat="1" ht="127.5">
      <c r="A69" s="18" t="s">
        <v>23</v>
      </c>
      <c r="B69" s="19">
        <f>((0*11)+(0*28)+(0*40)+(1*7)+(1.2*14))</f>
        <v>23.8</v>
      </c>
      <c r="C69" s="22"/>
      <c r="D69" s="19">
        <f>2*((0*11)+(0*28)+(0*40)+(1*7)+(1.2*14))</f>
        <v>47.6</v>
      </c>
      <c r="E69" s="19"/>
      <c r="F69" s="19">
        <f>3*((0*11)+(0*28)+(0*40)+(1*7)+(1.2*14))</f>
        <v>71.4</v>
      </c>
      <c r="G69" s="19"/>
      <c r="H69" s="19">
        <f>4*((0*11)+(0*28)+(0*40)+(1*7)+(1.2*14))</f>
        <v>95.2</v>
      </c>
      <c r="I69" s="19"/>
      <c r="J69" s="19">
        <f>5*((0*11)+(0*28)+(0*40)+(1*7)+(1.2*14))</f>
        <v>119</v>
      </c>
      <c r="K69" s="19"/>
      <c r="L69" s="22">
        <f>10*((0*11)+(0*28)+(0*40)+(1*7)+(1.2*14))</f>
        <v>238</v>
      </c>
    </row>
    <row r="70" spans="1:12" s="2" customFormat="1" ht="12.75">
      <c r="A70" s="24" t="s">
        <v>7</v>
      </c>
      <c r="B70" s="57" t="s">
        <v>10</v>
      </c>
      <c r="C70" s="58"/>
      <c r="D70" s="58"/>
      <c r="E70" s="58"/>
      <c r="F70" s="58"/>
      <c r="G70" s="58"/>
      <c r="H70" s="58"/>
      <c r="I70" s="58"/>
      <c r="J70" s="58"/>
      <c r="K70" s="58"/>
      <c r="L70" s="59"/>
    </row>
    <row r="71" spans="1:12" s="2" customFormat="1" ht="25.5">
      <c r="A71" s="23" t="s">
        <v>1</v>
      </c>
      <c r="B71" s="29">
        <f>B69</f>
        <v>23.8</v>
      </c>
      <c r="C71" s="30"/>
      <c r="D71" s="29">
        <f>D69</f>
        <v>47.6</v>
      </c>
      <c r="E71" s="31"/>
      <c r="F71" s="29">
        <f>F69</f>
        <v>71.4</v>
      </c>
      <c r="G71" s="31"/>
      <c r="H71" s="29">
        <f>H69</f>
        <v>95.2</v>
      </c>
      <c r="I71" s="31"/>
      <c r="J71" s="29">
        <f>J69</f>
        <v>119</v>
      </c>
      <c r="K71" s="31"/>
      <c r="L71" s="29">
        <f>L69</f>
        <v>238</v>
      </c>
    </row>
    <row r="72" spans="1:12" s="2" customFormat="1" ht="12.75">
      <c r="A72" s="32"/>
      <c r="B72" s="33"/>
      <c r="C72" s="34"/>
      <c r="D72" s="33"/>
      <c r="E72" s="35"/>
      <c r="F72" s="33"/>
      <c r="G72" s="35"/>
      <c r="H72" s="33"/>
      <c r="I72" s="35"/>
      <c r="J72" s="33"/>
      <c r="K72" s="35"/>
      <c r="L72" s="36"/>
    </row>
    <row r="73" spans="1:12" s="2" customFormat="1" ht="12.75">
      <c r="A73" s="18" t="s">
        <v>2</v>
      </c>
      <c r="B73" s="19">
        <f>B67+B71</f>
        <v>2023.8</v>
      </c>
      <c r="C73" s="20"/>
      <c r="D73" s="19">
        <f>D67+D71</f>
        <v>2047.6</v>
      </c>
      <c r="E73" s="21"/>
      <c r="F73" s="19">
        <f>F67+F71</f>
        <v>2071.4</v>
      </c>
      <c r="G73" s="21"/>
      <c r="H73" s="19">
        <f>H67+H71</f>
        <v>2095.2</v>
      </c>
      <c r="I73" s="21"/>
      <c r="J73" s="19">
        <f>J67+J71</f>
        <v>2119</v>
      </c>
      <c r="K73" s="21"/>
      <c r="L73" s="22">
        <f>L67+L71</f>
        <v>2238</v>
      </c>
    </row>
    <row r="74" spans="1:12" s="2" customFormat="1" ht="12.75">
      <c r="A74" s="37" t="s">
        <v>28</v>
      </c>
      <c r="B74" s="38">
        <f>ROUND(B73*12.36/100,0)</f>
        <v>250</v>
      </c>
      <c r="C74" s="39"/>
      <c r="D74" s="38">
        <f>ROUND(D73*12.36/100,0)</f>
        <v>253</v>
      </c>
      <c r="E74" s="38"/>
      <c r="F74" s="38">
        <f>ROUND(F73*12.36/100,0)</f>
        <v>256</v>
      </c>
      <c r="G74" s="38"/>
      <c r="H74" s="38">
        <f>ROUND(H73*12.36/100,0)</f>
        <v>259</v>
      </c>
      <c r="I74" s="38"/>
      <c r="J74" s="38">
        <f>ROUND(J73*12.36/100,0)</f>
        <v>262</v>
      </c>
      <c r="K74" s="38"/>
      <c r="L74" s="38">
        <f>ROUND(L73*12.36/100,0)</f>
        <v>277</v>
      </c>
    </row>
    <row r="75" spans="1:12" s="2" customFormat="1" ht="25.5">
      <c r="A75" s="40" t="s">
        <v>3</v>
      </c>
      <c r="B75" s="41">
        <f>B73+B74</f>
        <v>2273.8</v>
      </c>
      <c r="C75" s="42"/>
      <c r="D75" s="41">
        <f>D73+D74</f>
        <v>2300.6</v>
      </c>
      <c r="E75" s="43"/>
      <c r="F75" s="41">
        <f>F73+F74</f>
        <v>2327.4</v>
      </c>
      <c r="G75" s="43"/>
      <c r="H75" s="41">
        <f>ROUND((H73+H74),3)</f>
        <v>2354.2</v>
      </c>
      <c r="I75" s="43"/>
      <c r="J75" s="44">
        <f>J73+J74</f>
        <v>2381</v>
      </c>
      <c r="K75" s="43"/>
      <c r="L75" s="45">
        <f>L73+L74</f>
        <v>2515</v>
      </c>
    </row>
    <row r="76" spans="1:12" ht="12.75">
      <c r="A76" s="12"/>
      <c r="B76" s="13"/>
      <c r="C76" s="14"/>
      <c r="D76" s="13"/>
      <c r="E76" s="14"/>
      <c r="F76" s="13"/>
      <c r="G76" s="14"/>
      <c r="H76" s="13"/>
      <c r="I76" s="14"/>
      <c r="J76" s="13"/>
      <c r="K76" s="14"/>
      <c r="L76" s="11"/>
    </row>
    <row r="77" spans="1:12" ht="18.75">
      <c r="A77" s="60" t="s">
        <v>11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2"/>
    </row>
    <row r="78" spans="1:12" s="2" customFormat="1" ht="12.75">
      <c r="A78" s="15" t="s">
        <v>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/>
    </row>
    <row r="79" spans="1:12" s="2" customFormat="1" ht="12.75">
      <c r="A79" s="18" t="s">
        <v>4</v>
      </c>
      <c r="B79" s="19">
        <v>99</v>
      </c>
      <c r="C79" s="20"/>
      <c r="D79" s="19">
        <f>B79</f>
        <v>99</v>
      </c>
      <c r="E79" s="21"/>
      <c r="F79" s="19">
        <f>B79</f>
        <v>99</v>
      </c>
      <c r="G79" s="21"/>
      <c r="H79" s="19">
        <f>B79</f>
        <v>99</v>
      </c>
      <c r="I79" s="21"/>
      <c r="J79" s="19">
        <f>B79</f>
        <v>99</v>
      </c>
      <c r="K79" s="21"/>
      <c r="L79" s="22">
        <f>B79</f>
        <v>99</v>
      </c>
    </row>
    <row r="80" spans="1:12" s="2" customFormat="1" ht="12.75">
      <c r="A80" s="23" t="s">
        <v>8</v>
      </c>
      <c r="B80" s="19">
        <v>100</v>
      </c>
      <c r="C80" s="20"/>
      <c r="D80" s="19">
        <v>200</v>
      </c>
      <c r="E80" s="21"/>
      <c r="F80" s="19">
        <v>300</v>
      </c>
      <c r="G80" s="21"/>
      <c r="H80" s="19">
        <v>400</v>
      </c>
      <c r="I80" s="21"/>
      <c r="J80" s="19">
        <v>500</v>
      </c>
      <c r="K80" s="21"/>
      <c r="L80" s="22">
        <v>1000</v>
      </c>
    </row>
    <row r="81" spans="1:12" s="2" customFormat="1" ht="105.75" customHeight="1">
      <c r="A81" s="18" t="s">
        <v>12</v>
      </c>
      <c r="B81" s="19">
        <f>((0.3*11)+(0.3*28)+(0.6*40)+(0.6*7)+(0.6*14))</f>
        <v>48.300000000000004</v>
      </c>
      <c r="C81" s="22"/>
      <c r="D81" s="19">
        <f>2*((0.3*11)+(0.3*28)+(0.6*40)+(0.6*7)+(0.6*14))</f>
        <v>96.60000000000001</v>
      </c>
      <c r="E81" s="19"/>
      <c r="F81" s="19">
        <f>3*((0.3*11)+(0.3*28)+(0.6*40)+(0.6*7)+(0.6*14))</f>
        <v>144.9</v>
      </c>
      <c r="G81" s="19"/>
      <c r="H81" s="19">
        <f>4*((0.3*11)+(0.3*28)+(0.6*40)+(0.6*7)+(0.6*14))</f>
        <v>193.20000000000002</v>
      </c>
      <c r="I81" s="19"/>
      <c r="J81" s="19">
        <f>5*((0.3*11)+(0.3*28)+(0.6*40)+(0.6*7)+(0.6*14))</f>
        <v>241.50000000000003</v>
      </c>
      <c r="K81" s="19"/>
      <c r="L81" s="22">
        <f>10*((0.3*11)+(0.3*28)+(0.6*40)+(0.6*7)+(0.6*14))</f>
        <v>483.00000000000006</v>
      </c>
    </row>
    <row r="82" spans="1:12" s="2" customFormat="1" ht="25.5">
      <c r="A82" s="24" t="s">
        <v>24</v>
      </c>
      <c r="B82" s="25">
        <v>99</v>
      </c>
      <c r="C82" s="26"/>
      <c r="D82" s="25">
        <f>B82</f>
        <v>99</v>
      </c>
      <c r="E82" s="27"/>
      <c r="F82" s="25">
        <f>B82</f>
        <v>99</v>
      </c>
      <c r="G82" s="27"/>
      <c r="H82" s="25">
        <f>B82</f>
        <v>99</v>
      </c>
      <c r="I82" s="27"/>
      <c r="J82" s="25">
        <f>B82</f>
        <v>99</v>
      </c>
      <c r="K82" s="27"/>
      <c r="L82" s="28">
        <f>B82</f>
        <v>99</v>
      </c>
    </row>
    <row r="83" spans="1:12" s="2" customFormat="1" ht="25.5">
      <c r="A83" s="48" t="s">
        <v>25</v>
      </c>
      <c r="B83" s="49">
        <f>(0.3*11+0.3*28)</f>
        <v>11.7</v>
      </c>
      <c r="C83" s="50"/>
      <c r="D83" s="49">
        <f>2*(0.3*11+0.3*28)</f>
        <v>23.4</v>
      </c>
      <c r="E83" s="51"/>
      <c r="F83" s="49">
        <f>3*(0.3*11+0.3*28)</f>
        <v>35.099999999999994</v>
      </c>
      <c r="G83" s="51"/>
      <c r="H83" s="49">
        <f>4*(0.3*11+0.3*28)</f>
        <v>46.8</v>
      </c>
      <c r="I83" s="51"/>
      <c r="J83" s="49">
        <f>5*(0.3*11+0.3*28)</f>
        <v>58.5</v>
      </c>
      <c r="K83" s="51"/>
      <c r="L83" s="49">
        <f>10*(0.3*11+0.3*28)</f>
        <v>117</v>
      </c>
    </row>
    <row r="84" spans="1:12" s="2" customFormat="1" ht="25.5">
      <c r="A84" s="48" t="s">
        <v>26</v>
      </c>
      <c r="B84" s="49">
        <f>(0.6*40)</f>
        <v>24</v>
      </c>
      <c r="C84" s="50"/>
      <c r="D84" s="49">
        <f>2*(0.6*40)</f>
        <v>48</v>
      </c>
      <c r="E84" s="51"/>
      <c r="F84" s="49">
        <f>3*(0.6*40)</f>
        <v>72</v>
      </c>
      <c r="G84" s="51"/>
      <c r="H84" s="49">
        <f>4*(0.6*40)</f>
        <v>96</v>
      </c>
      <c r="I84" s="51"/>
      <c r="J84" s="49">
        <f>5*(0.6*40)</f>
        <v>120</v>
      </c>
      <c r="K84" s="51"/>
      <c r="L84" s="49">
        <f>10*(0.6*40)</f>
        <v>240</v>
      </c>
    </row>
    <row r="85" spans="1:12" s="2" customFormat="1" ht="12.75">
      <c r="A85" s="48" t="s">
        <v>6</v>
      </c>
      <c r="B85" s="49">
        <f>(0.6*7+0.6*14)</f>
        <v>12.600000000000001</v>
      </c>
      <c r="C85" s="50"/>
      <c r="D85" s="49">
        <f>2*(0.6*7+0.6*14)</f>
        <v>25.200000000000003</v>
      </c>
      <c r="E85" s="51"/>
      <c r="F85" s="49">
        <f>3*(0.6*7+0.6*14)</f>
        <v>37.800000000000004</v>
      </c>
      <c r="G85" s="51"/>
      <c r="H85" s="49">
        <f>4*(0.6*7+0.6*14)</f>
        <v>50.400000000000006</v>
      </c>
      <c r="I85" s="51"/>
      <c r="J85" s="49">
        <f>5*(0.6*7+0.6*14)</f>
        <v>63.00000000000001</v>
      </c>
      <c r="K85" s="51"/>
      <c r="L85" s="49">
        <f>10*(0.6*7+0.6*14)</f>
        <v>126.00000000000001</v>
      </c>
    </row>
    <row r="86" spans="1:12" s="2" customFormat="1" ht="25.5">
      <c r="A86" s="23" t="s">
        <v>1</v>
      </c>
      <c r="B86" s="29">
        <f>B84+B85</f>
        <v>36.6</v>
      </c>
      <c r="C86" s="30"/>
      <c r="D86" s="29">
        <f>D84+D85</f>
        <v>73.2</v>
      </c>
      <c r="E86" s="31"/>
      <c r="F86" s="29">
        <f>F84+F85</f>
        <v>109.80000000000001</v>
      </c>
      <c r="G86" s="31"/>
      <c r="H86" s="29">
        <f>H84+H85</f>
        <v>146.4</v>
      </c>
      <c r="I86" s="31"/>
      <c r="J86" s="29">
        <f>J84+J85</f>
        <v>183</v>
      </c>
      <c r="K86" s="31"/>
      <c r="L86" s="29">
        <f>(L83-L82)+(L84+L85)</f>
        <v>384</v>
      </c>
    </row>
    <row r="87" spans="1:12" s="2" customFormat="1" ht="12.75">
      <c r="A87" s="32"/>
      <c r="B87" s="33"/>
      <c r="C87" s="34"/>
      <c r="D87" s="33"/>
      <c r="E87" s="35"/>
      <c r="F87" s="33"/>
      <c r="G87" s="35"/>
      <c r="H87" s="33"/>
      <c r="I87" s="35"/>
      <c r="J87" s="33"/>
      <c r="K87" s="35"/>
      <c r="L87" s="36"/>
    </row>
    <row r="88" spans="1:12" s="2" customFormat="1" ht="12.75">
      <c r="A88" s="18" t="s">
        <v>2</v>
      </c>
      <c r="B88" s="19">
        <f>B79+B86</f>
        <v>135.6</v>
      </c>
      <c r="C88" s="20"/>
      <c r="D88" s="19">
        <f>D79+D86</f>
        <v>172.2</v>
      </c>
      <c r="E88" s="21"/>
      <c r="F88" s="19">
        <f>F79+F86</f>
        <v>208.8</v>
      </c>
      <c r="G88" s="21"/>
      <c r="H88" s="19">
        <f>H79+H86</f>
        <v>245.4</v>
      </c>
      <c r="I88" s="21"/>
      <c r="J88" s="19">
        <f>J79+J86</f>
        <v>282</v>
      </c>
      <c r="K88" s="21"/>
      <c r="L88" s="22">
        <f>L79+L86</f>
        <v>483</v>
      </c>
    </row>
    <row r="89" spans="1:12" s="2" customFormat="1" ht="12.75">
      <c r="A89" s="37" t="s">
        <v>28</v>
      </c>
      <c r="B89" s="38">
        <f>ROUND(B88*12.36/100,0)</f>
        <v>17</v>
      </c>
      <c r="C89" s="39"/>
      <c r="D89" s="38">
        <f>ROUND(D88*12.36/100,0)</f>
        <v>21</v>
      </c>
      <c r="E89" s="38"/>
      <c r="F89" s="38">
        <f>ROUND(F88*12.36/100,0)</f>
        <v>26</v>
      </c>
      <c r="G89" s="38"/>
      <c r="H89" s="38">
        <f>ROUND(H88*12.36/100,0)</f>
        <v>30</v>
      </c>
      <c r="I89" s="38"/>
      <c r="J89" s="38">
        <f>ROUND(J88*12.36/100,0)</f>
        <v>35</v>
      </c>
      <c r="K89" s="38"/>
      <c r="L89" s="38">
        <f>ROUND(L88*12.36/100,0)</f>
        <v>60</v>
      </c>
    </row>
    <row r="90" spans="1:12" s="2" customFormat="1" ht="25.5">
      <c r="A90" s="40" t="s">
        <v>3</v>
      </c>
      <c r="B90" s="41">
        <f>B88+B89</f>
        <v>152.6</v>
      </c>
      <c r="C90" s="42"/>
      <c r="D90" s="41">
        <f>D88+D89</f>
        <v>193.2</v>
      </c>
      <c r="E90" s="43"/>
      <c r="F90" s="41">
        <f>F88+F89</f>
        <v>234.8</v>
      </c>
      <c r="G90" s="43"/>
      <c r="H90" s="41">
        <f>ROUND((H88+H89),3)</f>
        <v>275.4</v>
      </c>
      <c r="I90" s="43"/>
      <c r="J90" s="44">
        <f>J88+J89</f>
        <v>317</v>
      </c>
      <c r="K90" s="43"/>
      <c r="L90" s="45">
        <f>L88+L89</f>
        <v>543</v>
      </c>
    </row>
    <row r="91" spans="1:12" ht="12.75">
      <c r="A91" s="12"/>
      <c r="B91" s="13"/>
      <c r="C91" s="14"/>
      <c r="D91" s="13"/>
      <c r="E91" s="14"/>
      <c r="F91" s="13"/>
      <c r="G91" s="14"/>
      <c r="H91" s="13"/>
      <c r="I91" s="14"/>
      <c r="J91" s="13"/>
      <c r="K91" s="14"/>
      <c r="L91" s="11"/>
    </row>
  </sheetData>
  <sheetProtection password="DED9" sheet="1"/>
  <mergeCells count="10">
    <mergeCell ref="B58:L58"/>
    <mergeCell ref="A65:L65"/>
    <mergeCell ref="B70:L70"/>
    <mergeCell ref="A77:L77"/>
    <mergeCell ref="A1:L1"/>
    <mergeCell ref="A3:L3"/>
    <mergeCell ref="A15:L15"/>
    <mergeCell ref="A27:L27"/>
    <mergeCell ref="A41:L41"/>
    <mergeCell ref="A53:L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SIS Customer</cp:lastModifiedBy>
  <cp:lastPrinted>2007-01-04T09:41:54Z</cp:lastPrinted>
  <dcterms:created xsi:type="dcterms:W3CDTF">1996-10-14T23:33:28Z</dcterms:created>
  <dcterms:modified xsi:type="dcterms:W3CDTF">2013-05-10T07:28:13Z</dcterms:modified>
  <cp:category/>
  <cp:version/>
  <cp:contentType/>
  <cp:contentStatus/>
</cp:coreProperties>
</file>