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90" windowWidth="12120" windowHeight="9120" activeTab="0"/>
  </bookViews>
  <sheets>
    <sheet name="MTNL GARUDA MOBILE " sheetId="1" r:id="rId1"/>
  </sheets>
  <definedNames/>
  <calcPr fullCalcOnLoad="1"/>
</workbook>
</file>

<file path=xl/sharedStrings.xml><?xml version="1.0" encoding="utf-8"?>
<sst xmlns="http://schemas.openxmlformats.org/spreadsheetml/2006/main" count="79" uniqueCount="27">
  <si>
    <t>  Monthly Fixed Charges</t>
  </si>
  <si>
    <t>Call charges after free call allowance</t>
  </si>
  <si>
    <t xml:space="preserve">    Estimated Monthly Bill </t>
  </si>
  <si>
    <t>    Estimated Monthly Bill(including Service Tax)</t>
  </si>
  <si>
    <t>Minute rate at Re. 0.10 (GtoG), Re. 0.50  (GtoDML), Re 0.90 (LocGTM(O)), &amp; Rs. 1.30 (STDMah),  Rs. 1.30 (STDROI) (assuming 11:28:40:7:14 (GtoG : GtoDML:LocGTM(O):STDMah:STDROI) ratio</t>
  </si>
  <si>
    <t xml:space="preserve"> Mobile Plan-100 </t>
  </si>
  <si>
    <t>Monthly Service Charges</t>
  </si>
  <si>
    <t>Chargeable Local Calls</t>
  </si>
  <si>
    <t>Chargeable STD Calls</t>
  </si>
  <si>
    <t>Free  Local Calls (in Rs.)</t>
  </si>
  <si>
    <t xml:space="preserve"> Mobile Plan-200 </t>
  </si>
  <si>
    <t>Variable Charge (Minutes)</t>
  </si>
  <si>
    <t xml:space="preserve"> Mobile One India</t>
  </si>
  <si>
    <t>Minute rate at Re. 0.10 (GtoG), Re. 0.50  (GtoDML), Re 0.80 (LocGTM(O)), &amp; Rs. 1.30 (STDMah),  Rs. 1.30 (STDROI) (assuming 11:28:40:7:14 (GtoG : GtoDML:LocGTM(O):STDMah:STDROI) ratio</t>
  </si>
  <si>
    <t>Minute rate at Re. 0.10 (GtoG), Re. 1/180 sec  (GtoDML), Re 1 (LocGTM(O)), &amp; Rs. 1 (STDMah),  Rs. 1 (STDROI) (assuming 11:28:40:7:14 (GtoG : GtoDML:LocGTM(O):STDMah:STDROI) ratio</t>
  </si>
  <si>
    <t>Mobile Unlimited MTNL Local N/W</t>
  </si>
  <si>
    <t>Unlimited to MTNL Local N/W</t>
  </si>
  <si>
    <t>Mobile Business-1200</t>
  </si>
  <si>
    <t xml:space="preserve"> Mobile Unlimited All Local N/W</t>
  </si>
  <si>
    <t>Unlimited to All Local N/W</t>
  </si>
  <si>
    <t xml:space="preserve"> Pay Per Second Plan </t>
  </si>
  <si>
    <t>Minute rate at Re. Free (GtoG), Re. Free  (GtoDML), Re 0.35 (LocGTM(O)), &amp; Rs. 1.00(STDMah),  Rs. 1.30 (STDROI) (assuming 11:28:40:7:14 (GtoG : GtoDML:LocGTM(O):STDMah:STDROI) ratio</t>
  </si>
  <si>
    <t>Minute rate at Re. 0.10 (GtoG), Re. 0.50  (GtoDML), Re 0.50 (LocGTM(O)), &amp; Rs. 1.20 (STDMah),  Rs. 1.30 (STDROI) (assuming 11:28:40:7:14 (GtoG : GtoDML:LocGTM(O):STDMah:STDROI) ratio</t>
  </si>
  <si>
    <t>Minute rate at Re. Free (GtoG), Re. Free  (GtoDML), Re Free (LocGTM(O)), &amp; Rs. 1.00 (STDMah),  Rs. 1.30 (STDROI) (assuming 11:28:40:7:14 (GtoG : GtoDML:LocGTM(O):STDMah:STDROI) ratio</t>
  </si>
  <si>
    <t>Minute rate at 1/2p/sec (GtoG), 1/2p/sec  (GtoDML), 1p/sec (LocGTM(O)), &amp; Rs. 1p/sec (STDMah),  Rs. 1p/sec  (STDROI) (assuming 11:28:40:7:14 (GtoG : GtoDML:LocGTM(O):STDMah:STDROI) ratio</t>
  </si>
  <si>
    <r>
      <t xml:space="preserve">Calculations of Average Monthly Financial Implication of  GARUDA  Mobile                     </t>
    </r>
    <r>
      <rPr>
        <b/>
        <sz val="14"/>
        <color indexed="9"/>
        <rFont val="Times New Roman"/>
        <family val="1"/>
      </rPr>
      <t>(All charges in Rs.)</t>
    </r>
  </si>
  <si>
    <t>    Service Tax @ 12.36%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</si>
</sst>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0;[Red]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5">
    <font>
      <sz val="10"/>
      <name val="Arial"/>
      <family val="0"/>
    </font>
    <font>
      <b/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8.5"/>
      <color indexed="22"/>
      <name val="Times New Roman"/>
      <family val="1"/>
    </font>
    <font>
      <b/>
      <sz val="14"/>
      <color indexed="9"/>
      <name val="Times New Roman"/>
      <family val="1"/>
    </font>
    <font>
      <sz val="9"/>
      <color indexed="8"/>
      <name val="Times New Roman"/>
      <family val="1"/>
    </font>
    <font>
      <sz val="9"/>
      <color indexed="22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2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FFFF"/>
      <name val="Arial"/>
      <family val="2"/>
    </font>
    <font>
      <b/>
      <sz val="9"/>
      <color rgb="FFFFFFFF"/>
      <name val="Times New Roman"/>
      <family val="1"/>
    </font>
    <font>
      <b/>
      <sz val="14"/>
      <color rgb="FFFFFF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D8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6600"/>
      </left>
      <right>
        <color indexed="63"/>
      </right>
      <top>
        <color indexed="63"/>
      </top>
      <bottom style="thin">
        <color rgb="FF006600"/>
      </bottom>
    </border>
    <border>
      <left>
        <color indexed="63"/>
      </left>
      <right>
        <color indexed="63"/>
      </right>
      <top>
        <color indexed="63"/>
      </top>
      <bottom style="thin">
        <color rgb="FF006600"/>
      </bottom>
    </border>
    <border>
      <left style="medium">
        <color rgb="FF006D81"/>
      </left>
      <right style="medium">
        <color rgb="FF006D81"/>
      </right>
      <top style="thin">
        <color rgb="FF006600"/>
      </top>
      <bottom>
        <color indexed="63"/>
      </bottom>
    </border>
    <border>
      <left>
        <color indexed="63"/>
      </left>
      <right style="thin">
        <color rgb="FF006600"/>
      </right>
      <top>
        <color indexed="63"/>
      </top>
      <bottom style="thin">
        <color rgb="FF006600"/>
      </bottom>
    </border>
    <border>
      <left style="medium">
        <color rgb="FF006D81"/>
      </left>
      <right style="medium">
        <color rgb="FF006D81"/>
      </right>
      <top style="thin">
        <color rgb="FF006600"/>
      </top>
      <bottom style="thin">
        <color rgb="FF006600"/>
      </bottom>
    </border>
    <border>
      <left style="medium">
        <color rgb="FF006D81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>
        <color indexed="63"/>
      </right>
      <top style="thin">
        <color rgb="FF006600"/>
      </top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 style="thin">
        <color rgb="FF006600"/>
      </bottom>
    </border>
    <border>
      <left>
        <color indexed="63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medium">
        <color rgb="FF006D81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medium">
        <color rgb="FF006D81"/>
      </right>
      <top style="thin">
        <color rgb="FF006600"/>
      </top>
      <bottom>
        <color indexed="63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>
        <color indexed="63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>
        <color indexed="63"/>
      </bottom>
    </border>
    <border>
      <left>
        <color indexed="63"/>
      </left>
      <right style="thin">
        <color rgb="FF006600"/>
      </right>
      <top style="thin">
        <color rgb="FF006600"/>
      </top>
      <bottom>
        <color indexed="63"/>
      </bottom>
    </border>
    <border>
      <left style="thin">
        <color rgb="FF006600"/>
      </left>
      <right style="thin">
        <color rgb="FF006600"/>
      </right>
      <top>
        <color indexed="63"/>
      </top>
      <bottom>
        <color indexed="63"/>
      </bottom>
    </border>
    <border>
      <left>
        <color indexed="63"/>
      </left>
      <right style="thin">
        <color rgb="FF006600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6600"/>
      </top>
      <bottom style="thin">
        <color rgb="FF0066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52" fillId="34" borderId="12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vertical="center" wrapText="1"/>
    </xf>
    <xf numFmtId="0" fontId="52" fillId="34" borderId="14" xfId="0" applyFont="1" applyFill="1" applyBorder="1" applyAlignment="1">
      <alignment wrapText="1"/>
    </xf>
    <xf numFmtId="0" fontId="52" fillId="34" borderId="15" xfId="0" applyFont="1" applyFill="1" applyBorder="1" applyAlignment="1">
      <alignment wrapText="1"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53" fillId="34" borderId="19" xfId="0" applyFont="1" applyFill="1" applyBorder="1" applyAlignment="1">
      <alignment wrapText="1"/>
    </xf>
    <xf numFmtId="0" fontId="53" fillId="34" borderId="20" xfId="0" applyFont="1" applyFill="1" applyBorder="1" applyAlignment="1">
      <alignment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6" fillId="35" borderId="21" xfId="0" applyFont="1" applyFill="1" applyBorder="1" applyAlignment="1">
      <alignment vertical="top" wrapText="1"/>
    </xf>
    <xf numFmtId="0" fontId="6" fillId="35" borderId="21" xfId="0" applyFont="1" applyFill="1" applyBorder="1" applyAlignment="1">
      <alignment horizontal="right" vertical="top" wrapText="1"/>
    </xf>
    <xf numFmtId="0" fontId="7" fillId="35" borderId="18" xfId="0" applyFont="1" applyFill="1" applyBorder="1" applyAlignment="1">
      <alignment horizontal="right" vertical="top" wrapText="1"/>
    </xf>
    <xf numFmtId="0" fontId="7" fillId="35" borderId="21" xfId="0" applyFont="1" applyFill="1" applyBorder="1" applyAlignment="1">
      <alignment horizontal="right" vertical="top" wrapText="1"/>
    </xf>
    <xf numFmtId="0" fontId="6" fillId="35" borderId="18" xfId="0" applyFont="1" applyFill="1" applyBorder="1" applyAlignment="1">
      <alignment horizontal="right" vertical="top" wrapText="1"/>
    </xf>
    <xf numFmtId="0" fontId="8" fillId="35" borderId="21" xfId="0" applyFont="1" applyFill="1" applyBorder="1" applyAlignment="1">
      <alignment vertical="top" wrapText="1"/>
    </xf>
    <xf numFmtId="0" fontId="8" fillId="35" borderId="22" xfId="0" applyFont="1" applyFill="1" applyBorder="1" applyAlignment="1">
      <alignment vertical="top" wrapText="1"/>
    </xf>
    <xf numFmtId="0" fontId="8" fillId="35" borderId="22" xfId="0" applyFont="1" applyFill="1" applyBorder="1" applyAlignment="1">
      <alignment horizontal="right" vertical="top" wrapText="1"/>
    </xf>
    <xf numFmtId="0" fontId="9" fillId="35" borderId="13" xfId="0" applyFont="1" applyFill="1" applyBorder="1" applyAlignment="1">
      <alignment horizontal="right" vertical="top" wrapText="1"/>
    </xf>
    <xf numFmtId="0" fontId="9" fillId="35" borderId="22" xfId="0" applyFont="1" applyFill="1" applyBorder="1" applyAlignment="1">
      <alignment horizontal="right" vertical="top" wrapText="1"/>
    </xf>
    <xf numFmtId="0" fontId="8" fillId="35" borderId="13" xfId="0" applyFont="1" applyFill="1" applyBorder="1" applyAlignment="1">
      <alignment horizontal="right" vertical="top" wrapText="1"/>
    </xf>
    <xf numFmtId="0" fontId="6" fillId="35" borderId="23" xfId="0" applyFont="1" applyFill="1" applyBorder="1" applyAlignment="1">
      <alignment vertical="top" wrapText="1"/>
    </xf>
    <xf numFmtId="0" fontId="6" fillId="35" borderId="23" xfId="0" applyFont="1" applyFill="1" applyBorder="1" applyAlignment="1">
      <alignment horizontal="right" vertical="top" wrapText="1"/>
    </xf>
    <xf numFmtId="0" fontId="7" fillId="35" borderId="24" xfId="0" applyFont="1" applyFill="1" applyBorder="1" applyAlignment="1">
      <alignment horizontal="right" vertical="top" wrapText="1"/>
    </xf>
    <xf numFmtId="0" fontId="7" fillId="35" borderId="23" xfId="0" applyFont="1" applyFill="1" applyBorder="1" applyAlignment="1">
      <alignment horizontal="right" vertical="top" wrapText="1"/>
    </xf>
    <xf numFmtId="0" fontId="8" fillId="35" borderId="21" xfId="0" applyFont="1" applyFill="1" applyBorder="1" applyAlignment="1">
      <alignment horizontal="right" vertical="top" wrapText="1"/>
    </xf>
    <xf numFmtId="0" fontId="9" fillId="35" borderId="18" xfId="0" applyFont="1" applyFill="1" applyBorder="1" applyAlignment="1">
      <alignment horizontal="right" vertical="top" wrapText="1"/>
    </xf>
    <xf numFmtId="0" fontId="9" fillId="35" borderId="21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vertical="top" wrapText="1"/>
    </xf>
    <xf numFmtId="0" fontId="6" fillId="35" borderId="25" xfId="0" applyFont="1" applyFill="1" applyBorder="1" applyAlignment="1">
      <alignment horizontal="right" vertical="top" wrapText="1"/>
    </xf>
    <xf numFmtId="0" fontId="7" fillId="35" borderId="26" xfId="0" applyFont="1" applyFill="1" applyBorder="1" applyAlignment="1">
      <alignment horizontal="right" vertical="top" wrapText="1"/>
    </xf>
    <xf numFmtId="0" fontId="7" fillId="35" borderId="25" xfId="0" applyFont="1" applyFill="1" applyBorder="1" applyAlignment="1">
      <alignment horizontal="right" vertical="top" wrapText="1"/>
    </xf>
    <xf numFmtId="0" fontId="6" fillId="35" borderId="26" xfId="0" applyFont="1" applyFill="1" applyBorder="1" applyAlignment="1">
      <alignment horizontal="right" vertical="top" wrapText="1"/>
    </xf>
    <xf numFmtId="0" fontId="6" fillId="35" borderId="22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right" vertical="top" wrapText="1"/>
    </xf>
    <xf numFmtId="0" fontId="6" fillId="35" borderId="13" xfId="0" applyFont="1" applyFill="1" applyBorder="1" applyAlignment="1">
      <alignment horizontal="right" vertical="top" wrapText="1"/>
    </xf>
    <xf numFmtId="0" fontId="8" fillId="35" borderId="21" xfId="0" applyFont="1" applyFill="1" applyBorder="1" applyAlignment="1">
      <alignment vertical="center" wrapText="1"/>
    </xf>
    <xf numFmtId="1" fontId="8" fillId="35" borderId="21" xfId="0" applyNumberFormat="1" applyFont="1" applyFill="1" applyBorder="1" applyAlignment="1">
      <alignment horizontal="right" vertical="center" wrapText="1"/>
    </xf>
    <xf numFmtId="0" fontId="9" fillId="35" borderId="18" xfId="0" applyFont="1" applyFill="1" applyBorder="1" applyAlignment="1">
      <alignment horizontal="right" vertical="center" wrapText="1"/>
    </xf>
    <xf numFmtId="0" fontId="9" fillId="35" borderId="21" xfId="0" applyFont="1" applyFill="1" applyBorder="1" applyAlignment="1">
      <alignment horizontal="right" vertical="center" wrapText="1"/>
    </xf>
    <xf numFmtId="0" fontId="8" fillId="35" borderId="21" xfId="0" applyFont="1" applyFill="1" applyBorder="1" applyAlignment="1">
      <alignment horizontal="right" vertical="center" wrapText="1"/>
    </xf>
    <xf numFmtId="0" fontId="8" fillId="35" borderId="18" xfId="0" applyFont="1" applyFill="1" applyBorder="1" applyAlignment="1">
      <alignment horizontal="right" vertical="center" wrapText="1"/>
    </xf>
    <xf numFmtId="0" fontId="11" fillId="35" borderId="21" xfId="0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54" fillId="34" borderId="16" xfId="0" applyFont="1" applyFill="1" applyBorder="1" applyAlignment="1">
      <alignment horizontal="center" wrapText="1"/>
    </xf>
    <xf numFmtId="0" fontId="54" fillId="34" borderId="17" xfId="0" applyFont="1" applyFill="1" applyBorder="1" applyAlignment="1">
      <alignment horizontal="center" wrapText="1"/>
    </xf>
    <xf numFmtId="0" fontId="54" fillId="34" borderId="1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92"/>
  <sheetViews>
    <sheetView showGridLines="0" tabSelected="1" zoomScalePageLayoutView="0" workbookViewId="0" topLeftCell="A1">
      <selection activeCell="M93" sqref="M93"/>
    </sheetView>
  </sheetViews>
  <sheetFormatPr defaultColWidth="9.140625" defaultRowHeight="12.75"/>
  <cols>
    <col min="1" max="1" width="24.00390625" style="0" customWidth="1"/>
    <col min="2" max="2" width="10.28125" style="0" customWidth="1"/>
    <col min="3" max="3" width="3.28125" style="0" customWidth="1"/>
    <col min="4" max="4" width="9.140625" style="0" customWidth="1"/>
    <col min="5" max="5" width="3.8515625" style="0" customWidth="1"/>
    <col min="6" max="6" width="9.421875" style="0" customWidth="1"/>
    <col min="7" max="7" width="3.00390625" style="0" customWidth="1"/>
    <col min="8" max="8" width="9.7109375" style="0" customWidth="1"/>
    <col min="9" max="9" width="3.00390625" style="0" customWidth="1"/>
    <col min="10" max="10" width="11.00390625" style="0" customWidth="1"/>
    <col min="11" max="11" width="3.8515625" style="0" customWidth="1"/>
    <col min="12" max="12" width="10.57421875" style="0" customWidth="1"/>
  </cols>
  <sheetData>
    <row r="1" spans="1:12" ht="38.25" customHeight="1">
      <c r="A1" s="58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 customHeight="1">
      <c r="A3" s="52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5.75" customHeight="1">
      <c r="A4" s="13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19" t="s">
        <v>6</v>
      </c>
      <c r="B5" s="20">
        <v>100</v>
      </c>
      <c r="C5" s="21"/>
      <c r="D5" s="20">
        <f>B5</f>
        <v>100</v>
      </c>
      <c r="E5" s="22"/>
      <c r="F5" s="20">
        <f>B5</f>
        <v>100</v>
      </c>
      <c r="G5" s="22"/>
      <c r="H5" s="20">
        <f>B5</f>
        <v>100</v>
      </c>
      <c r="I5" s="22"/>
      <c r="J5" s="20">
        <f>B5</f>
        <v>100</v>
      </c>
      <c r="K5" s="22"/>
      <c r="L5" s="23">
        <f>B5</f>
        <v>100</v>
      </c>
    </row>
    <row r="6" spans="1:12" ht="12.75">
      <c r="A6" s="24" t="s">
        <v>11</v>
      </c>
      <c r="B6" s="20">
        <v>100</v>
      </c>
      <c r="C6" s="21"/>
      <c r="D6" s="20">
        <v>200</v>
      </c>
      <c r="E6" s="22"/>
      <c r="F6" s="20">
        <v>300</v>
      </c>
      <c r="G6" s="22"/>
      <c r="H6" s="20">
        <v>400</v>
      </c>
      <c r="I6" s="22"/>
      <c r="J6" s="20">
        <v>500</v>
      </c>
      <c r="K6" s="22"/>
      <c r="L6" s="23">
        <v>1000</v>
      </c>
    </row>
    <row r="7" spans="1:12" ht="84">
      <c r="A7" s="19" t="s">
        <v>4</v>
      </c>
      <c r="B7" s="20">
        <f>((0.1*11)+(0.5*28)+(0.9*40)+(1.3*7)+(1.3*14))</f>
        <v>78.4</v>
      </c>
      <c r="C7" s="23"/>
      <c r="D7" s="20">
        <f>2*((0.1*11)+(0.5*28)+(0.9*40)+(1.3*7)+(1.3*14))</f>
        <v>156.8</v>
      </c>
      <c r="E7" s="20"/>
      <c r="F7" s="20">
        <f>3*((0.1*11)+(0.5*28)+(0.9*40)+(1.3*7)+(1.3*14))</f>
        <v>235.20000000000002</v>
      </c>
      <c r="G7" s="20"/>
      <c r="H7" s="20">
        <f>4*((0.1*11)+(0.5*28)+(0.9*40)+(1.3*7)+(1.3*14))</f>
        <v>313.6</v>
      </c>
      <c r="I7" s="20"/>
      <c r="J7" s="20">
        <f>5*((0.1*11)+(0.5*28)+(0.9*40)+(1.3*7)+(1.3*14))</f>
        <v>392</v>
      </c>
      <c r="K7" s="20"/>
      <c r="L7" s="23">
        <f>10*((0.1*11)+(0.5*28)+(0.9*40)+(1.3*7)+(1.3*14))</f>
        <v>784</v>
      </c>
    </row>
    <row r="8" spans="1:12" ht="12.75">
      <c r="A8" s="25" t="s">
        <v>9</v>
      </c>
      <c r="B8" s="26">
        <v>25</v>
      </c>
      <c r="C8" s="27"/>
      <c r="D8" s="26">
        <f>B8</f>
        <v>25</v>
      </c>
      <c r="E8" s="28"/>
      <c r="F8" s="26">
        <f>B8</f>
        <v>25</v>
      </c>
      <c r="G8" s="28"/>
      <c r="H8" s="26">
        <f>B8</f>
        <v>25</v>
      </c>
      <c r="I8" s="28"/>
      <c r="J8" s="26">
        <f>B8</f>
        <v>25</v>
      </c>
      <c r="K8" s="28"/>
      <c r="L8" s="29">
        <f>B8</f>
        <v>25</v>
      </c>
    </row>
    <row r="9" spans="1:12" ht="12.75">
      <c r="A9" s="30" t="s">
        <v>7</v>
      </c>
      <c r="B9" s="31">
        <f>(0.1*11+0.5*28+0.9*40)</f>
        <v>51.1</v>
      </c>
      <c r="C9" s="32"/>
      <c r="D9" s="31">
        <f>2*(0.1*11+0.5*28+0.9*40)</f>
        <v>102.2</v>
      </c>
      <c r="E9" s="33"/>
      <c r="F9" s="31">
        <f>3*(0.1*11+0.5*28+0.9*40)</f>
        <v>153.3</v>
      </c>
      <c r="G9" s="33"/>
      <c r="H9" s="31">
        <f>4*(0.1*11+0.5*28+0.9*40)</f>
        <v>204.4</v>
      </c>
      <c r="I9" s="33"/>
      <c r="J9" s="31">
        <f>5*(0.1*11+0.5*28+0.9*40)</f>
        <v>255.5</v>
      </c>
      <c r="K9" s="33"/>
      <c r="L9" s="31">
        <f>10*(0.1*11+0.5*28+0.9*40)</f>
        <v>511</v>
      </c>
    </row>
    <row r="10" spans="1:12" ht="12.75">
      <c r="A10" s="30" t="s">
        <v>8</v>
      </c>
      <c r="B10" s="31">
        <f>((1.3*7)+(1.3*14))</f>
        <v>27.299999999999997</v>
      </c>
      <c r="C10" s="32"/>
      <c r="D10" s="31">
        <f>2*((1.3*7)+(1.3*14))</f>
        <v>54.599999999999994</v>
      </c>
      <c r="E10" s="33"/>
      <c r="F10" s="31">
        <f>3*((1.3*7)+(1.3*14))</f>
        <v>81.89999999999999</v>
      </c>
      <c r="G10" s="33"/>
      <c r="H10" s="31">
        <f>4*((1.3*7)+(1.3*14))</f>
        <v>109.19999999999999</v>
      </c>
      <c r="I10" s="33"/>
      <c r="J10" s="31">
        <f>5*((1.3*7)+(1.3*14))</f>
        <v>136.5</v>
      </c>
      <c r="K10" s="33"/>
      <c r="L10" s="31">
        <f>10*((1.3*7)+(1.3*14))</f>
        <v>273</v>
      </c>
    </row>
    <row r="11" spans="1:12" ht="24">
      <c r="A11" s="24" t="s">
        <v>1</v>
      </c>
      <c r="B11" s="34">
        <f>(B9-B8)+B10</f>
        <v>53.4</v>
      </c>
      <c r="C11" s="35"/>
      <c r="D11" s="34">
        <f>(D9-D8)+D10</f>
        <v>131.8</v>
      </c>
      <c r="E11" s="36"/>
      <c r="F11" s="34">
        <f>(F9-F8)+F10</f>
        <v>210.2</v>
      </c>
      <c r="G11" s="36"/>
      <c r="H11" s="34">
        <f>(H9-H8)+H10</f>
        <v>288.6</v>
      </c>
      <c r="I11" s="36"/>
      <c r="J11" s="34">
        <f>(J9-J8)+J10</f>
        <v>367</v>
      </c>
      <c r="K11" s="36"/>
      <c r="L11" s="34">
        <f>(L9-L8)+L10</f>
        <v>759</v>
      </c>
    </row>
    <row r="12" spans="1:12" ht="12.75">
      <c r="A12" s="37"/>
      <c r="B12" s="38"/>
      <c r="C12" s="39"/>
      <c r="D12" s="38"/>
      <c r="E12" s="40"/>
      <c r="F12" s="38"/>
      <c r="G12" s="40"/>
      <c r="H12" s="38"/>
      <c r="I12" s="40"/>
      <c r="J12" s="38"/>
      <c r="K12" s="40"/>
      <c r="L12" s="41"/>
    </row>
    <row r="13" spans="1:12" ht="12.75">
      <c r="A13" s="19" t="s">
        <v>2</v>
      </c>
      <c r="B13" s="20">
        <f>B5+B11</f>
        <v>153.4</v>
      </c>
      <c r="C13" s="21"/>
      <c r="D13" s="20">
        <f>D5+D11</f>
        <v>231.8</v>
      </c>
      <c r="E13" s="22"/>
      <c r="F13" s="20">
        <f>F5+F11</f>
        <v>310.2</v>
      </c>
      <c r="G13" s="22"/>
      <c r="H13" s="20">
        <f>H5+H11</f>
        <v>388.6</v>
      </c>
      <c r="I13" s="22"/>
      <c r="J13" s="20">
        <f>J5+J11</f>
        <v>467</v>
      </c>
      <c r="K13" s="22"/>
      <c r="L13" s="23">
        <f>L5+L11</f>
        <v>859</v>
      </c>
    </row>
    <row r="14" spans="1:12" ht="12.75">
      <c r="A14" s="42" t="s">
        <v>26</v>
      </c>
      <c r="B14" s="43">
        <f>ROUND(B13*12.36/100,0)</f>
        <v>19</v>
      </c>
      <c r="C14" s="44"/>
      <c r="D14" s="43">
        <f>ROUND(D13*12.36/100,0)</f>
        <v>29</v>
      </c>
      <c r="E14" s="43"/>
      <c r="F14" s="43">
        <f>ROUND(F13*12.36/100,0)</f>
        <v>38</v>
      </c>
      <c r="G14" s="43"/>
      <c r="H14" s="43">
        <f>ROUND(H13*12.36/100,0)</f>
        <v>48</v>
      </c>
      <c r="I14" s="43"/>
      <c r="J14" s="43">
        <f>ROUND(J13*12.36/100,0)</f>
        <v>58</v>
      </c>
      <c r="K14" s="43"/>
      <c r="L14" s="43">
        <f>ROUND(L13*12.36/100,0)</f>
        <v>106</v>
      </c>
    </row>
    <row r="15" spans="1:12" ht="24">
      <c r="A15" s="45" t="s">
        <v>3</v>
      </c>
      <c r="B15" s="46">
        <f>B13+B14</f>
        <v>172.4</v>
      </c>
      <c r="C15" s="47"/>
      <c r="D15" s="46">
        <f>D13+D14</f>
        <v>260.8</v>
      </c>
      <c r="E15" s="48"/>
      <c r="F15" s="46">
        <f>F13+F14</f>
        <v>348.2</v>
      </c>
      <c r="G15" s="48"/>
      <c r="H15" s="46">
        <f>ROUND((H13+H14),3)</f>
        <v>436.6</v>
      </c>
      <c r="I15" s="48"/>
      <c r="J15" s="49">
        <f>J13+J14</f>
        <v>525</v>
      </c>
      <c r="K15" s="48"/>
      <c r="L15" s="50">
        <f>L13+L14</f>
        <v>965</v>
      </c>
    </row>
    <row r="16" spans="1:12" ht="12.75">
      <c r="A16" s="9"/>
      <c r="B16" s="10"/>
      <c r="C16" s="11"/>
      <c r="D16" s="10"/>
      <c r="E16" s="11"/>
      <c r="F16" s="10"/>
      <c r="G16" s="11"/>
      <c r="H16" s="10"/>
      <c r="I16" s="11"/>
      <c r="J16" s="10"/>
      <c r="K16" s="11"/>
      <c r="L16" s="12"/>
    </row>
    <row r="17" spans="1:12" ht="18.75">
      <c r="A17" s="61" t="s">
        <v>10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</row>
    <row r="18" spans="1:12" ht="12.75">
      <c r="A18" s="14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8"/>
    </row>
    <row r="19" spans="1:12" ht="12.75">
      <c r="A19" s="19" t="s">
        <v>6</v>
      </c>
      <c r="B19" s="20">
        <v>200</v>
      </c>
      <c r="C19" s="21"/>
      <c r="D19" s="20">
        <f>B19</f>
        <v>200</v>
      </c>
      <c r="E19" s="22"/>
      <c r="F19" s="20">
        <f>B19</f>
        <v>200</v>
      </c>
      <c r="G19" s="22"/>
      <c r="H19" s="20">
        <f>B19</f>
        <v>200</v>
      </c>
      <c r="I19" s="22"/>
      <c r="J19" s="20">
        <f>B19</f>
        <v>200</v>
      </c>
      <c r="K19" s="22"/>
      <c r="L19" s="23">
        <f>B19</f>
        <v>200</v>
      </c>
    </row>
    <row r="20" spans="1:12" ht="12.75">
      <c r="A20" s="24" t="s">
        <v>11</v>
      </c>
      <c r="B20" s="20">
        <v>100</v>
      </c>
      <c r="C20" s="21"/>
      <c r="D20" s="20">
        <v>200</v>
      </c>
      <c r="E20" s="22"/>
      <c r="F20" s="20">
        <v>300</v>
      </c>
      <c r="G20" s="22"/>
      <c r="H20" s="20">
        <v>400</v>
      </c>
      <c r="I20" s="22"/>
      <c r="J20" s="20">
        <v>500</v>
      </c>
      <c r="K20" s="22"/>
      <c r="L20" s="23">
        <v>1000</v>
      </c>
    </row>
    <row r="21" spans="1:12" ht="88.5" customHeight="1">
      <c r="A21" s="19" t="s">
        <v>13</v>
      </c>
      <c r="B21" s="20">
        <f>((0.1*11)+(0.5*28)+(0.8*40)+(1.3*7)+(1.3*14))</f>
        <v>74.4</v>
      </c>
      <c r="C21" s="23"/>
      <c r="D21" s="20">
        <f>2*((0.1*11)+(0.5*28)+(0.8*40)+(1.3*7)+(1.3*14))</f>
        <v>148.8</v>
      </c>
      <c r="E21" s="20"/>
      <c r="F21" s="20">
        <f>3*((0.1*11)+(0.5*28)+(0.8*40)+(1.3*7)+(1.3*14))</f>
        <v>223.20000000000002</v>
      </c>
      <c r="G21" s="20"/>
      <c r="H21" s="20">
        <f>4*((0.1*11)+(0.5*28)+(0.8*40)+(1.3*7)+(1.3*14))</f>
        <v>297.6</v>
      </c>
      <c r="I21" s="20"/>
      <c r="J21" s="20">
        <f>5*((0.1*11)+(0.5*28)+(0.8*40)+(1.3*7)+(1.3*14))</f>
        <v>372</v>
      </c>
      <c r="K21" s="20"/>
      <c r="L21" s="23">
        <f>10*((0.1*11)+(0.5*28)+(0.8*40)+(1.3*7)+(1.3*14))</f>
        <v>744</v>
      </c>
    </row>
    <row r="22" spans="1:12" ht="12.75">
      <c r="A22" s="25" t="s">
        <v>9</v>
      </c>
      <c r="B22" s="26">
        <v>175</v>
      </c>
      <c r="C22" s="27"/>
      <c r="D22" s="26">
        <f>B22</f>
        <v>175</v>
      </c>
      <c r="E22" s="28"/>
      <c r="F22" s="26">
        <f>B22</f>
        <v>175</v>
      </c>
      <c r="G22" s="28"/>
      <c r="H22" s="26">
        <f>B22</f>
        <v>175</v>
      </c>
      <c r="I22" s="28"/>
      <c r="J22" s="26">
        <f>B22</f>
        <v>175</v>
      </c>
      <c r="K22" s="28"/>
      <c r="L22" s="29">
        <f>B22</f>
        <v>175</v>
      </c>
    </row>
    <row r="23" spans="1:12" ht="12.75">
      <c r="A23" s="30" t="s">
        <v>7</v>
      </c>
      <c r="B23" s="31">
        <f>(0.1*11+0.5*28+0.8*40)</f>
        <v>47.1</v>
      </c>
      <c r="C23" s="32"/>
      <c r="D23" s="31">
        <f>2*(0.1*11+0.5*28+0.8*40)</f>
        <v>94.2</v>
      </c>
      <c r="E23" s="33"/>
      <c r="F23" s="31">
        <f>3*(0.1*11+0.5*28+0.8*40)</f>
        <v>141.3</v>
      </c>
      <c r="G23" s="33"/>
      <c r="H23" s="31">
        <f>4*(0.1*11+0.5*28+0.8*40)</f>
        <v>188.4</v>
      </c>
      <c r="I23" s="33"/>
      <c r="J23" s="31">
        <f>5*(0.1*11+0.5*28+0.8*40)</f>
        <v>235.5</v>
      </c>
      <c r="K23" s="33"/>
      <c r="L23" s="31">
        <f>10*(0.1*11+0.5*28+0.8*40)</f>
        <v>471</v>
      </c>
    </row>
    <row r="24" spans="1:12" ht="12.75">
      <c r="A24" s="30" t="s">
        <v>8</v>
      </c>
      <c r="B24" s="31">
        <f>((1.3*7)+(1.3*14))</f>
        <v>27.299999999999997</v>
      </c>
      <c r="C24" s="32"/>
      <c r="D24" s="31">
        <f>2*((1.3*7)+(1.3*14))</f>
        <v>54.599999999999994</v>
      </c>
      <c r="E24" s="33"/>
      <c r="F24" s="31">
        <f>3*((1.3*7)+(1.3*14))</f>
        <v>81.89999999999999</v>
      </c>
      <c r="G24" s="33"/>
      <c r="H24" s="31">
        <f>4*((1.3*7)+(1.3*14))</f>
        <v>109.19999999999999</v>
      </c>
      <c r="I24" s="33"/>
      <c r="J24" s="31">
        <f>5*((1.3*7)+(1.3*14))</f>
        <v>136.5</v>
      </c>
      <c r="K24" s="33"/>
      <c r="L24" s="31">
        <f>10*((1.3*7)+(1.3*14))</f>
        <v>273</v>
      </c>
    </row>
    <row r="25" spans="1:12" ht="24">
      <c r="A25" s="24" t="s">
        <v>1</v>
      </c>
      <c r="B25" s="34">
        <f>B24</f>
        <v>27.299999999999997</v>
      </c>
      <c r="C25" s="35"/>
      <c r="D25" s="34">
        <f>D24</f>
        <v>54.599999999999994</v>
      </c>
      <c r="E25" s="36"/>
      <c r="F25" s="34">
        <f>F24</f>
        <v>81.89999999999999</v>
      </c>
      <c r="G25" s="36"/>
      <c r="H25" s="34">
        <f>(H23-H22)+H24</f>
        <v>122.6</v>
      </c>
      <c r="I25" s="36"/>
      <c r="J25" s="34">
        <f>(J23-J22)+J24</f>
        <v>197</v>
      </c>
      <c r="K25" s="36"/>
      <c r="L25" s="34">
        <f>(L23-L22)+L24</f>
        <v>569</v>
      </c>
    </row>
    <row r="26" spans="1:12" ht="12.75">
      <c r="A26" s="37"/>
      <c r="B26" s="38"/>
      <c r="C26" s="39"/>
      <c r="D26" s="38"/>
      <c r="E26" s="40"/>
      <c r="F26" s="38"/>
      <c r="G26" s="40"/>
      <c r="H26" s="38"/>
      <c r="I26" s="40"/>
      <c r="J26" s="38"/>
      <c r="K26" s="40"/>
      <c r="L26" s="41"/>
    </row>
    <row r="27" spans="1:12" ht="12.75">
      <c r="A27" s="19" t="s">
        <v>2</v>
      </c>
      <c r="B27" s="20">
        <f>B19+B25</f>
        <v>227.3</v>
      </c>
      <c r="C27" s="21"/>
      <c r="D27" s="20">
        <f>D19+D25</f>
        <v>254.6</v>
      </c>
      <c r="E27" s="22"/>
      <c r="F27" s="20">
        <f>F19+F25</f>
        <v>281.9</v>
      </c>
      <c r="G27" s="22"/>
      <c r="H27" s="20">
        <f>H19+H25</f>
        <v>322.6</v>
      </c>
      <c r="I27" s="22"/>
      <c r="J27" s="20">
        <f>J19+J25</f>
        <v>397</v>
      </c>
      <c r="K27" s="22"/>
      <c r="L27" s="23">
        <f>L19+L25</f>
        <v>769</v>
      </c>
    </row>
    <row r="28" spans="1:12" ht="12.75">
      <c r="A28" s="42" t="s">
        <v>26</v>
      </c>
      <c r="B28" s="43">
        <f>ROUND(B27*12.36/100,0)</f>
        <v>28</v>
      </c>
      <c r="C28" s="44"/>
      <c r="D28" s="43">
        <f>ROUND(D27*12.36/100,0)</f>
        <v>31</v>
      </c>
      <c r="E28" s="43"/>
      <c r="F28" s="43">
        <f>ROUND(F27*12.36/100,0)</f>
        <v>35</v>
      </c>
      <c r="G28" s="43"/>
      <c r="H28" s="43">
        <f>ROUND(H27*12.36/100,0)</f>
        <v>40</v>
      </c>
      <c r="I28" s="43"/>
      <c r="J28" s="43">
        <f>ROUND(J27*12.36/100,0)</f>
        <v>49</v>
      </c>
      <c r="K28" s="43"/>
      <c r="L28" s="43">
        <f>ROUND(L27*12.36/100,0)</f>
        <v>95</v>
      </c>
    </row>
    <row r="29" spans="1:12" ht="24">
      <c r="A29" s="45" t="s">
        <v>3</v>
      </c>
      <c r="B29" s="46">
        <f>B27+B28</f>
        <v>255.3</v>
      </c>
      <c r="C29" s="47"/>
      <c r="D29" s="46">
        <f>D27+D28</f>
        <v>285.6</v>
      </c>
      <c r="E29" s="48"/>
      <c r="F29" s="46">
        <f>F27+F28</f>
        <v>316.9</v>
      </c>
      <c r="G29" s="48"/>
      <c r="H29" s="46">
        <f>ROUND((H27+H28),3)</f>
        <v>362.6</v>
      </c>
      <c r="I29" s="48"/>
      <c r="J29" s="49">
        <f>J27+J28</f>
        <v>446</v>
      </c>
      <c r="K29" s="48"/>
      <c r="L29" s="50">
        <f>L27+L28</f>
        <v>864</v>
      </c>
    </row>
    <row r="30" spans="1:12" ht="12.75">
      <c r="A30" s="2"/>
      <c r="B30" s="3"/>
      <c r="C30" s="4"/>
      <c r="D30" s="3"/>
      <c r="E30" s="4"/>
      <c r="F30" s="3"/>
      <c r="G30" s="4"/>
      <c r="H30" s="3"/>
      <c r="I30" s="4"/>
      <c r="J30" s="3"/>
      <c r="K30" s="4"/>
      <c r="L30" s="6"/>
    </row>
    <row r="31" spans="1:12" ht="18.75">
      <c r="A31" s="52" t="s">
        <v>12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</row>
    <row r="32" spans="1:12" ht="12.75">
      <c r="A32" s="13" t="s">
        <v>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19" t="s">
        <v>6</v>
      </c>
      <c r="B33" s="20">
        <v>299</v>
      </c>
      <c r="C33" s="21"/>
      <c r="D33" s="20">
        <f>B33</f>
        <v>299</v>
      </c>
      <c r="E33" s="22"/>
      <c r="F33" s="20">
        <f>B33</f>
        <v>299</v>
      </c>
      <c r="G33" s="22"/>
      <c r="H33" s="20">
        <f>B33</f>
        <v>299</v>
      </c>
      <c r="I33" s="22"/>
      <c r="J33" s="20">
        <f>B33</f>
        <v>299</v>
      </c>
      <c r="K33" s="22"/>
      <c r="L33" s="23">
        <f>B33</f>
        <v>299</v>
      </c>
    </row>
    <row r="34" spans="1:12" ht="12.75">
      <c r="A34" s="24" t="s">
        <v>11</v>
      </c>
      <c r="B34" s="20">
        <v>100</v>
      </c>
      <c r="C34" s="21"/>
      <c r="D34" s="20">
        <v>200</v>
      </c>
      <c r="E34" s="22"/>
      <c r="F34" s="20">
        <v>300</v>
      </c>
      <c r="G34" s="22"/>
      <c r="H34" s="20">
        <v>400</v>
      </c>
      <c r="I34" s="22"/>
      <c r="J34" s="20">
        <v>500</v>
      </c>
      <c r="K34" s="22"/>
      <c r="L34" s="23">
        <v>1000</v>
      </c>
    </row>
    <row r="35" spans="1:12" ht="86.25" customHeight="1">
      <c r="A35" s="19" t="s">
        <v>14</v>
      </c>
      <c r="B35" s="20">
        <f>((0.1*11)+(0.33*28)+(1*40)+(1*7)+(1*14))</f>
        <v>71.34</v>
      </c>
      <c r="C35" s="23"/>
      <c r="D35" s="20">
        <f>2*((0.1*11)+(0.33*28)+(1*40)+(1*7)+(1*14))</f>
        <v>142.68</v>
      </c>
      <c r="E35" s="20"/>
      <c r="F35" s="20">
        <f>3*((0.1*11)+(0.33*28)+(1*40)+(1*7)+(1*14))</f>
        <v>214.02</v>
      </c>
      <c r="G35" s="20"/>
      <c r="H35" s="20">
        <f>4*((0.1*11)+(0.33*28)+(1*40)+(1*7)+(1*14))</f>
        <v>285.36</v>
      </c>
      <c r="I35" s="20"/>
      <c r="J35" s="20">
        <f>5*((0.1*11)+(0.33*28)+(1*40)+(1*7)+(1*14))</f>
        <v>356.70000000000005</v>
      </c>
      <c r="K35" s="20"/>
      <c r="L35" s="23">
        <f>10*((0.1*11)+(0.33*28)+(1*40)+(1*7)+(1*14))</f>
        <v>713.4000000000001</v>
      </c>
    </row>
    <row r="36" spans="1:12" ht="12.75">
      <c r="A36" s="25" t="s">
        <v>9</v>
      </c>
      <c r="B36" s="26">
        <v>0</v>
      </c>
      <c r="C36" s="27"/>
      <c r="D36" s="26">
        <f>B36</f>
        <v>0</v>
      </c>
      <c r="E36" s="28"/>
      <c r="F36" s="26">
        <f>B36</f>
        <v>0</v>
      </c>
      <c r="G36" s="28"/>
      <c r="H36" s="26">
        <f>B36</f>
        <v>0</v>
      </c>
      <c r="I36" s="28"/>
      <c r="J36" s="26">
        <f>B36</f>
        <v>0</v>
      </c>
      <c r="K36" s="28"/>
      <c r="L36" s="29">
        <f>B36</f>
        <v>0</v>
      </c>
    </row>
    <row r="37" spans="1:12" ht="24">
      <c r="A37" s="24" t="s">
        <v>1</v>
      </c>
      <c r="B37" s="34">
        <f>B35-B36</f>
        <v>71.34</v>
      </c>
      <c r="C37" s="35"/>
      <c r="D37" s="34">
        <f>D35-D36</f>
        <v>142.68</v>
      </c>
      <c r="E37" s="36"/>
      <c r="F37" s="34">
        <f>F35-F36</f>
        <v>214.02</v>
      </c>
      <c r="G37" s="36"/>
      <c r="H37" s="34">
        <f>H35-H36</f>
        <v>285.36</v>
      </c>
      <c r="I37" s="36"/>
      <c r="J37" s="34">
        <f>J35-J36</f>
        <v>356.70000000000005</v>
      </c>
      <c r="K37" s="36"/>
      <c r="L37" s="34">
        <f>L35-L36</f>
        <v>713.4000000000001</v>
      </c>
    </row>
    <row r="38" spans="1:12" ht="12.75">
      <c r="A38" s="37"/>
      <c r="B38" s="38"/>
      <c r="C38" s="39"/>
      <c r="D38" s="38"/>
      <c r="E38" s="40"/>
      <c r="F38" s="38"/>
      <c r="G38" s="40"/>
      <c r="H38" s="38"/>
      <c r="I38" s="40"/>
      <c r="J38" s="38"/>
      <c r="K38" s="40"/>
      <c r="L38" s="41"/>
    </row>
    <row r="39" spans="1:12" ht="12.75">
      <c r="A39" s="19" t="s">
        <v>2</v>
      </c>
      <c r="B39" s="20">
        <f>B33+B37</f>
        <v>370.34000000000003</v>
      </c>
      <c r="C39" s="21"/>
      <c r="D39" s="20">
        <f>D33+D37</f>
        <v>441.68</v>
      </c>
      <c r="E39" s="22"/>
      <c r="F39" s="20">
        <f>F33+F37</f>
        <v>513.02</v>
      </c>
      <c r="G39" s="22"/>
      <c r="H39" s="20">
        <f>H33+H37</f>
        <v>584.36</v>
      </c>
      <c r="I39" s="22"/>
      <c r="J39" s="20">
        <f>J33+J37</f>
        <v>655.7</v>
      </c>
      <c r="K39" s="22"/>
      <c r="L39" s="23">
        <f>L33+L37</f>
        <v>1012.4000000000001</v>
      </c>
    </row>
    <row r="40" spans="1:12" ht="12.75">
      <c r="A40" s="42" t="s">
        <v>26</v>
      </c>
      <c r="B40" s="43">
        <f>ROUND(B39*12.36/100,0)</f>
        <v>46</v>
      </c>
      <c r="C40" s="44"/>
      <c r="D40" s="43">
        <f>ROUND(D39*12.36/100,0)</f>
        <v>55</v>
      </c>
      <c r="E40" s="43"/>
      <c r="F40" s="43">
        <f>ROUND(F39*12.36/100,0)</f>
        <v>63</v>
      </c>
      <c r="G40" s="43"/>
      <c r="H40" s="43">
        <f>ROUND(H39*12.36/100,0)</f>
        <v>72</v>
      </c>
      <c r="I40" s="43"/>
      <c r="J40" s="43">
        <f>ROUND(J39*12.36/100,0)</f>
        <v>81</v>
      </c>
      <c r="K40" s="43"/>
      <c r="L40" s="43">
        <f>ROUND(L39*12.36/100,0)</f>
        <v>125</v>
      </c>
    </row>
    <row r="41" spans="1:12" ht="24">
      <c r="A41" s="45" t="s">
        <v>3</v>
      </c>
      <c r="B41" s="46">
        <f>B39+B40</f>
        <v>416.34000000000003</v>
      </c>
      <c r="C41" s="47"/>
      <c r="D41" s="46">
        <f>D39+D40</f>
        <v>496.68</v>
      </c>
      <c r="E41" s="48"/>
      <c r="F41" s="46">
        <f>F39+F40</f>
        <v>576.02</v>
      </c>
      <c r="G41" s="48"/>
      <c r="H41" s="46">
        <f>ROUND((H39+H40),3)</f>
        <v>656.36</v>
      </c>
      <c r="I41" s="48"/>
      <c r="J41" s="49">
        <f>J39+J40</f>
        <v>736.7</v>
      </c>
      <c r="K41" s="48"/>
      <c r="L41" s="50">
        <f>L39+L40</f>
        <v>1137.4</v>
      </c>
    </row>
    <row r="42" spans="1:12" ht="12.75">
      <c r="A42" s="15"/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8"/>
    </row>
    <row r="43" spans="1:12" ht="18.75">
      <c r="A43" s="52" t="s">
        <v>15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4"/>
    </row>
    <row r="44" spans="1:12" ht="12.75">
      <c r="A44" s="13" t="s">
        <v>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19" t="s">
        <v>6</v>
      </c>
      <c r="B45" s="20">
        <v>399</v>
      </c>
      <c r="C45" s="21"/>
      <c r="D45" s="20">
        <f>B45</f>
        <v>399</v>
      </c>
      <c r="E45" s="22"/>
      <c r="F45" s="20">
        <f>B45</f>
        <v>399</v>
      </c>
      <c r="G45" s="22"/>
      <c r="H45" s="20">
        <f>B45</f>
        <v>399</v>
      </c>
      <c r="I45" s="22"/>
      <c r="J45" s="20">
        <f>B45</f>
        <v>399</v>
      </c>
      <c r="K45" s="22"/>
      <c r="L45" s="23">
        <f>B45</f>
        <v>399</v>
      </c>
    </row>
    <row r="46" spans="1:12" ht="12.75">
      <c r="A46" s="24" t="s">
        <v>11</v>
      </c>
      <c r="B46" s="20">
        <v>100</v>
      </c>
      <c r="C46" s="21"/>
      <c r="D46" s="20">
        <v>200</v>
      </c>
      <c r="E46" s="22"/>
      <c r="F46" s="20">
        <v>300</v>
      </c>
      <c r="G46" s="22"/>
      <c r="H46" s="20">
        <v>400</v>
      </c>
      <c r="I46" s="22"/>
      <c r="J46" s="20">
        <v>500</v>
      </c>
      <c r="K46" s="22"/>
      <c r="L46" s="23">
        <v>1000</v>
      </c>
    </row>
    <row r="47" spans="1:12" ht="96">
      <c r="A47" s="19" t="s">
        <v>21</v>
      </c>
      <c r="B47" s="20">
        <f>((0*11)+(0*28)+(0.35*40)+(1*7)+(1.3*14))</f>
        <v>39.2</v>
      </c>
      <c r="C47" s="23"/>
      <c r="D47" s="20">
        <f>2*((0*11)+(0*28)+(0.35*40)+(1*7)+(1.3*14))</f>
        <v>78.4</v>
      </c>
      <c r="E47" s="20"/>
      <c r="F47" s="20">
        <f>3*((0*11)+(0*28)+(0.35*40)+(1*7)+(1.3*14))</f>
        <v>117.60000000000001</v>
      </c>
      <c r="G47" s="20"/>
      <c r="H47" s="20">
        <f>4*((0*11)+(0*28)+(0.35*40)+(1*7)+(1.3*14))</f>
        <v>156.8</v>
      </c>
      <c r="I47" s="20"/>
      <c r="J47" s="20">
        <f>5*((0*11)+(0*28)+(0.35*40)+(1*7)+(1.3*14))</f>
        <v>196</v>
      </c>
      <c r="K47" s="20"/>
      <c r="L47" s="23">
        <f>10*((0*11)+(0*28)+(0.35*40)+(1*7)+(1.3*14))</f>
        <v>392</v>
      </c>
    </row>
    <row r="48" spans="1:12" ht="12.75">
      <c r="A48" s="25" t="s">
        <v>9</v>
      </c>
      <c r="B48" s="55" t="s">
        <v>16</v>
      </c>
      <c r="C48" s="56"/>
      <c r="D48" s="56"/>
      <c r="E48" s="56"/>
      <c r="F48" s="56"/>
      <c r="G48" s="56"/>
      <c r="H48" s="56"/>
      <c r="I48" s="56"/>
      <c r="J48" s="56"/>
      <c r="K48" s="56"/>
      <c r="L48" s="57"/>
    </row>
    <row r="49" spans="1:12" ht="24">
      <c r="A49" s="24" t="s">
        <v>1</v>
      </c>
      <c r="B49" s="34">
        <f>B47</f>
        <v>39.2</v>
      </c>
      <c r="C49" s="35"/>
      <c r="D49" s="34">
        <f>D47</f>
        <v>78.4</v>
      </c>
      <c r="E49" s="36"/>
      <c r="F49" s="34">
        <f>F47</f>
        <v>117.60000000000001</v>
      </c>
      <c r="G49" s="36"/>
      <c r="H49" s="34">
        <f>H47</f>
        <v>156.8</v>
      </c>
      <c r="I49" s="36"/>
      <c r="J49" s="34">
        <f>J47</f>
        <v>196</v>
      </c>
      <c r="K49" s="36"/>
      <c r="L49" s="34">
        <f>L47</f>
        <v>392</v>
      </c>
    </row>
    <row r="50" spans="1:12" ht="12.75">
      <c r="A50" s="37"/>
      <c r="B50" s="38"/>
      <c r="C50" s="39"/>
      <c r="D50" s="38"/>
      <c r="E50" s="40"/>
      <c r="F50" s="38"/>
      <c r="G50" s="40"/>
      <c r="H50" s="38"/>
      <c r="I50" s="40"/>
      <c r="J50" s="38"/>
      <c r="K50" s="40"/>
      <c r="L50" s="41"/>
    </row>
    <row r="51" spans="1:12" ht="12.75">
      <c r="A51" s="19" t="s">
        <v>2</v>
      </c>
      <c r="B51" s="20">
        <f>B45+B49</f>
        <v>438.2</v>
      </c>
      <c r="C51" s="21"/>
      <c r="D51" s="20">
        <f>D45+D49</f>
        <v>477.4</v>
      </c>
      <c r="E51" s="22"/>
      <c r="F51" s="20">
        <f>F45+F49</f>
        <v>516.6</v>
      </c>
      <c r="G51" s="22"/>
      <c r="H51" s="20">
        <f>H45+H49</f>
        <v>555.8</v>
      </c>
      <c r="I51" s="22"/>
      <c r="J51" s="20">
        <f>J45+J49</f>
        <v>595</v>
      </c>
      <c r="K51" s="22"/>
      <c r="L51" s="23">
        <f>L45+L49</f>
        <v>791</v>
      </c>
    </row>
    <row r="52" spans="1:12" ht="12.75">
      <c r="A52" s="42" t="s">
        <v>26</v>
      </c>
      <c r="B52" s="43">
        <f>ROUND(B51*12.36/100,0)</f>
        <v>54</v>
      </c>
      <c r="C52" s="44"/>
      <c r="D52" s="43">
        <f>ROUND(D51*12.36/100,0)</f>
        <v>59</v>
      </c>
      <c r="E52" s="43"/>
      <c r="F52" s="43">
        <f>ROUND(F51*12.36/100,0)</f>
        <v>64</v>
      </c>
      <c r="G52" s="43"/>
      <c r="H52" s="43">
        <f>ROUND(H51*12.36/100,0)</f>
        <v>69</v>
      </c>
      <c r="I52" s="43"/>
      <c r="J52" s="43">
        <f>ROUND(J51*12.36/100,0)</f>
        <v>74</v>
      </c>
      <c r="K52" s="43"/>
      <c r="L52" s="43">
        <f>ROUND(L51*12.36/100,0)</f>
        <v>98</v>
      </c>
    </row>
    <row r="53" spans="1:12" ht="24">
      <c r="A53" s="45" t="s">
        <v>3</v>
      </c>
      <c r="B53" s="46">
        <f>B51+B52</f>
        <v>492.2</v>
      </c>
      <c r="C53" s="47"/>
      <c r="D53" s="46">
        <f>D51+D52</f>
        <v>536.4</v>
      </c>
      <c r="E53" s="48"/>
      <c r="F53" s="46">
        <f>F51+F52</f>
        <v>580.6</v>
      </c>
      <c r="G53" s="48"/>
      <c r="H53" s="46">
        <f>ROUND((H51+H52),3)</f>
        <v>624.8</v>
      </c>
      <c r="I53" s="48"/>
      <c r="J53" s="49">
        <f>J51+J52</f>
        <v>669</v>
      </c>
      <c r="K53" s="48"/>
      <c r="L53" s="50">
        <f>L51+L52</f>
        <v>889</v>
      </c>
    </row>
    <row r="54" spans="1:12" ht="12.75">
      <c r="A54" s="9"/>
      <c r="B54" s="10"/>
      <c r="C54" s="11"/>
      <c r="D54" s="10"/>
      <c r="E54" s="11"/>
      <c r="F54" s="10"/>
      <c r="G54" s="11"/>
      <c r="H54" s="10"/>
      <c r="I54" s="11"/>
      <c r="J54" s="10"/>
      <c r="K54" s="11"/>
      <c r="L54" s="12"/>
    </row>
    <row r="55" spans="1:12" ht="18.75">
      <c r="A55" s="52" t="s">
        <v>17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4"/>
    </row>
    <row r="56" spans="1:12" ht="12.75">
      <c r="A56" s="13" t="s">
        <v>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1:12" ht="12.75">
      <c r="A57" s="19" t="s">
        <v>6</v>
      </c>
      <c r="B57" s="20">
        <v>1200</v>
      </c>
      <c r="C57" s="21"/>
      <c r="D57" s="20">
        <f>B57</f>
        <v>1200</v>
      </c>
      <c r="E57" s="22"/>
      <c r="F57" s="20">
        <f>B57</f>
        <v>1200</v>
      </c>
      <c r="G57" s="22"/>
      <c r="H57" s="20">
        <f>B57</f>
        <v>1200</v>
      </c>
      <c r="I57" s="22"/>
      <c r="J57" s="20">
        <f>B57</f>
        <v>1200</v>
      </c>
      <c r="K57" s="22"/>
      <c r="L57" s="23">
        <f>B57</f>
        <v>1200</v>
      </c>
    </row>
    <row r="58" spans="1:12" ht="12.75">
      <c r="A58" s="24" t="s">
        <v>11</v>
      </c>
      <c r="B58" s="20">
        <v>100</v>
      </c>
      <c r="C58" s="21"/>
      <c r="D58" s="20">
        <v>200</v>
      </c>
      <c r="E58" s="22"/>
      <c r="F58" s="20">
        <v>300</v>
      </c>
      <c r="G58" s="22"/>
      <c r="H58" s="20">
        <v>400</v>
      </c>
      <c r="I58" s="22"/>
      <c r="J58" s="20">
        <v>500</v>
      </c>
      <c r="K58" s="22"/>
      <c r="L58" s="23">
        <v>1000</v>
      </c>
    </row>
    <row r="59" spans="1:12" ht="84">
      <c r="A59" s="19" t="s">
        <v>22</v>
      </c>
      <c r="B59" s="20">
        <f>((0.1*11)+(0.5*28)+(0.5*40)+(1.2*7)+(1.3*14))</f>
        <v>61.7</v>
      </c>
      <c r="C59" s="23"/>
      <c r="D59" s="20">
        <f>2*((0.1*11)+(0.5*28)+(0.5*40)+(1.2*7)+(1.3*14))</f>
        <v>123.4</v>
      </c>
      <c r="E59" s="20"/>
      <c r="F59" s="20">
        <f>3*((0.1*11)+(0.5*28)+(0.5*40)+(1.2*7)+(1.3*14))</f>
        <v>185.10000000000002</v>
      </c>
      <c r="G59" s="20"/>
      <c r="H59" s="20">
        <f>4*((0.1*11)+(0.5*28)+(0.5*40)+(1.2*7)+(1.3*14))</f>
        <v>246.8</v>
      </c>
      <c r="I59" s="20"/>
      <c r="J59" s="20">
        <f>5*((0.1*11)+(0.5*28)+(0.5*40)+(1.2*7)+(1.3*14))</f>
        <v>308.5</v>
      </c>
      <c r="K59" s="20"/>
      <c r="L59" s="23">
        <f>10*((0.1*11)+(0.5*28)+(0.5*40)+(1.2*7)+(1.3*14))</f>
        <v>617</v>
      </c>
    </row>
    <row r="60" spans="1:12" ht="12.75">
      <c r="A60" s="25" t="s">
        <v>9</v>
      </c>
      <c r="B60" s="26">
        <v>3000</v>
      </c>
      <c r="C60" s="27"/>
      <c r="D60" s="26">
        <f>B60</f>
        <v>3000</v>
      </c>
      <c r="E60" s="28"/>
      <c r="F60" s="26">
        <f>B60</f>
        <v>3000</v>
      </c>
      <c r="G60" s="28"/>
      <c r="H60" s="26">
        <f>B60</f>
        <v>3000</v>
      </c>
      <c r="I60" s="28"/>
      <c r="J60" s="26">
        <f>B60</f>
        <v>3000</v>
      </c>
      <c r="K60" s="28"/>
      <c r="L60" s="29">
        <f>B60</f>
        <v>3000</v>
      </c>
    </row>
    <row r="61" spans="1:12" ht="12.75">
      <c r="A61" s="30" t="s">
        <v>7</v>
      </c>
      <c r="B61" s="31">
        <f>(0.1*11+0.5*28+0.5*40)</f>
        <v>35.1</v>
      </c>
      <c r="C61" s="32"/>
      <c r="D61" s="31">
        <f>2*(0.1*11+0.5*28+0.5*40)</f>
        <v>70.2</v>
      </c>
      <c r="E61" s="33"/>
      <c r="F61" s="31">
        <f>3*(0.1*11+0.5*28+0.5*40)</f>
        <v>105.30000000000001</v>
      </c>
      <c r="G61" s="33"/>
      <c r="H61" s="31">
        <f>4*(0.1*11+0.5*28+0.5*40)</f>
        <v>140.4</v>
      </c>
      <c r="I61" s="33"/>
      <c r="J61" s="31">
        <f>5*(0.1*11+0.5*28+0.5*40)</f>
        <v>175.5</v>
      </c>
      <c r="K61" s="33"/>
      <c r="L61" s="31">
        <f>10*(0.1*11+0.5*28+0.5*40)</f>
        <v>351</v>
      </c>
    </row>
    <row r="62" spans="1:12" ht="12.75">
      <c r="A62" s="30" t="s">
        <v>8</v>
      </c>
      <c r="B62" s="31">
        <f>((1.2*7)+(1.3*14))</f>
        <v>26.6</v>
      </c>
      <c r="C62" s="32"/>
      <c r="D62" s="31">
        <f>2*((1.2*7)+(1.3*14))</f>
        <v>53.2</v>
      </c>
      <c r="E62" s="33"/>
      <c r="F62" s="31">
        <f>3*((1.2*7)+(1.3*14))</f>
        <v>79.80000000000001</v>
      </c>
      <c r="G62" s="33"/>
      <c r="H62" s="31">
        <f>4*((1.2*7)+(1.3*14))</f>
        <v>106.4</v>
      </c>
      <c r="I62" s="33"/>
      <c r="J62" s="31">
        <f>5*((1.2*7)+(1.3*14))</f>
        <v>133</v>
      </c>
      <c r="K62" s="33"/>
      <c r="L62" s="31">
        <f>10*((1.2*7)+(1.3*14))</f>
        <v>266</v>
      </c>
    </row>
    <row r="63" spans="1:12" ht="24">
      <c r="A63" s="24" t="s">
        <v>1</v>
      </c>
      <c r="B63" s="51">
        <f>B62</f>
        <v>26.6</v>
      </c>
      <c r="C63" s="35"/>
      <c r="D63" s="51">
        <f>D62</f>
        <v>53.2</v>
      </c>
      <c r="E63" s="36"/>
      <c r="F63" s="51">
        <f>F62</f>
        <v>79.80000000000001</v>
      </c>
      <c r="G63" s="36"/>
      <c r="H63" s="51">
        <f>H62</f>
        <v>106.4</v>
      </c>
      <c r="I63" s="36"/>
      <c r="J63" s="51">
        <f>J62</f>
        <v>133</v>
      </c>
      <c r="K63" s="36"/>
      <c r="L63" s="51">
        <f>L62</f>
        <v>266</v>
      </c>
    </row>
    <row r="64" spans="1:12" ht="12.75">
      <c r="A64" s="37"/>
      <c r="B64" s="38"/>
      <c r="C64" s="39"/>
      <c r="D64" s="38"/>
      <c r="E64" s="40"/>
      <c r="F64" s="38"/>
      <c r="G64" s="40"/>
      <c r="H64" s="38"/>
      <c r="I64" s="40"/>
      <c r="J64" s="38"/>
      <c r="K64" s="40"/>
      <c r="L64" s="41"/>
    </row>
    <row r="65" spans="1:12" ht="12.75">
      <c r="A65" s="19" t="s">
        <v>2</v>
      </c>
      <c r="B65" s="20">
        <f>B57+B63</f>
        <v>1226.6</v>
      </c>
      <c r="C65" s="21"/>
      <c r="D65" s="20">
        <f>D57+D63</f>
        <v>1253.2</v>
      </c>
      <c r="E65" s="22"/>
      <c r="F65" s="20">
        <f>F57+F63</f>
        <v>1279.8</v>
      </c>
      <c r="G65" s="22"/>
      <c r="H65" s="20">
        <f>H57+H63</f>
        <v>1306.4</v>
      </c>
      <c r="I65" s="22"/>
      <c r="J65" s="20">
        <f>J57+J63</f>
        <v>1333</v>
      </c>
      <c r="K65" s="22"/>
      <c r="L65" s="23">
        <f>L57+L63</f>
        <v>1466</v>
      </c>
    </row>
    <row r="66" spans="1:12" ht="12.75">
      <c r="A66" s="42" t="s">
        <v>26</v>
      </c>
      <c r="B66" s="43">
        <f>ROUND(B65*12.36/100,0)</f>
        <v>152</v>
      </c>
      <c r="C66" s="44"/>
      <c r="D66" s="43">
        <f>ROUND(D65*12.36/100,0)</f>
        <v>155</v>
      </c>
      <c r="E66" s="43"/>
      <c r="F66" s="43">
        <f>ROUND(F65*12.36/100,0)</f>
        <v>158</v>
      </c>
      <c r="G66" s="43"/>
      <c r="H66" s="43">
        <f>ROUND(H65*12.36/100,0)</f>
        <v>161</v>
      </c>
      <c r="I66" s="43"/>
      <c r="J66" s="43">
        <f>ROUND(J65*12.36/100,0)</f>
        <v>165</v>
      </c>
      <c r="K66" s="43"/>
      <c r="L66" s="43">
        <f>ROUND(L65*12.36/100,0)</f>
        <v>181</v>
      </c>
    </row>
    <row r="67" spans="1:12" ht="24">
      <c r="A67" s="45" t="s">
        <v>3</v>
      </c>
      <c r="B67" s="46">
        <f>B65+B66</f>
        <v>1378.6</v>
      </c>
      <c r="C67" s="47"/>
      <c r="D67" s="46">
        <f>D65+D66</f>
        <v>1408.2</v>
      </c>
      <c r="E67" s="48"/>
      <c r="F67" s="46">
        <f>F65+F66</f>
        <v>1437.8</v>
      </c>
      <c r="G67" s="48"/>
      <c r="H67" s="46">
        <f>ROUND((H65+H66),3)</f>
        <v>1467.4</v>
      </c>
      <c r="I67" s="48"/>
      <c r="J67" s="49">
        <f>J65+J66</f>
        <v>1498</v>
      </c>
      <c r="K67" s="48"/>
      <c r="L67" s="50">
        <f>L65+L66</f>
        <v>1647</v>
      </c>
    </row>
    <row r="68" spans="1:12" ht="12.75">
      <c r="A68" s="9"/>
      <c r="B68" s="10"/>
      <c r="C68" s="11"/>
      <c r="D68" s="10"/>
      <c r="E68" s="11"/>
      <c r="F68" s="10"/>
      <c r="G68" s="11"/>
      <c r="H68" s="10"/>
      <c r="I68" s="11"/>
      <c r="J68" s="10"/>
      <c r="K68" s="11"/>
      <c r="L68" s="12"/>
    </row>
    <row r="69" spans="1:12" ht="18.75">
      <c r="A69" s="52" t="s">
        <v>18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4"/>
    </row>
    <row r="70" spans="1:12" ht="12.75">
      <c r="A70" s="13" t="s">
        <v>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</row>
    <row r="71" spans="1:12" ht="12.75">
      <c r="A71" s="19" t="s">
        <v>6</v>
      </c>
      <c r="B71" s="20">
        <v>2000</v>
      </c>
      <c r="C71" s="21"/>
      <c r="D71" s="20">
        <f>B71</f>
        <v>2000</v>
      </c>
      <c r="E71" s="22"/>
      <c r="F71" s="20">
        <f>B71</f>
        <v>2000</v>
      </c>
      <c r="G71" s="22"/>
      <c r="H71" s="20">
        <f>B71</f>
        <v>2000</v>
      </c>
      <c r="I71" s="22"/>
      <c r="J71" s="20">
        <f>B71</f>
        <v>2000</v>
      </c>
      <c r="K71" s="22"/>
      <c r="L71" s="23">
        <f>B71</f>
        <v>2000</v>
      </c>
    </row>
    <row r="72" spans="1:12" ht="12.75">
      <c r="A72" s="24" t="s">
        <v>11</v>
      </c>
      <c r="B72" s="20">
        <v>100</v>
      </c>
      <c r="C72" s="21"/>
      <c r="D72" s="20">
        <v>200</v>
      </c>
      <c r="E72" s="22"/>
      <c r="F72" s="20">
        <v>300</v>
      </c>
      <c r="G72" s="22"/>
      <c r="H72" s="20">
        <v>400</v>
      </c>
      <c r="I72" s="22"/>
      <c r="J72" s="20">
        <v>500</v>
      </c>
      <c r="K72" s="22"/>
      <c r="L72" s="23">
        <v>1000</v>
      </c>
    </row>
    <row r="73" spans="1:12" ht="84">
      <c r="A73" s="19" t="s">
        <v>23</v>
      </c>
      <c r="B73" s="20">
        <f>((0*11)+(0*28)+(0*40)+(1*7)+(1.3*14))</f>
        <v>25.2</v>
      </c>
      <c r="C73" s="23"/>
      <c r="D73" s="20">
        <f>2*((0*11)+(0*28)+(0*40)+(1*7)+(1.3*14))</f>
        <v>50.4</v>
      </c>
      <c r="E73" s="20"/>
      <c r="F73" s="20">
        <f>3*((0*11)+(0*28)+(0*40)+(1*7)+(1.3*14))</f>
        <v>75.6</v>
      </c>
      <c r="G73" s="20"/>
      <c r="H73" s="20">
        <f>4*((0*11)+(0*28)+(0*40)+(1*7)+(1.3*14))</f>
        <v>100.8</v>
      </c>
      <c r="I73" s="20"/>
      <c r="J73" s="20">
        <f>5*((0*11)+(0*28)+(0*40)+(1*7)+(1.3*14))</f>
        <v>126</v>
      </c>
      <c r="K73" s="20"/>
      <c r="L73" s="23">
        <f>10*((0*11)+(0*28)+(0*40)+(1*7)+(1.3*14))</f>
        <v>252</v>
      </c>
    </row>
    <row r="74" spans="1:12" ht="12.75">
      <c r="A74" s="25" t="s">
        <v>9</v>
      </c>
      <c r="B74" s="55" t="s">
        <v>19</v>
      </c>
      <c r="C74" s="56"/>
      <c r="D74" s="56"/>
      <c r="E74" s="56"/>
      <c r="F74" s="56"/>
      <c r="G74" s="56"/>
      <c r="H74" s="56"/>
      <c r="I74" s="56"/>
      <c r="J74" s="56"/>
      <c r="K74" s="56"/>
      <c r="L74" s="57"/>
    </row>
    <row r="75" spans="1:12" ht="24">
      <c r="A75" s="24" t="s">
        <v>1</v>
      </c>
      <c r="B75" s="34">
        <f>B73</f>
        <v>25.2</v>
      </c>
      <c r="C75" s="35"/>
      <c r="D75" s="34">
        <f>D73</f>
        <v>50.4</v>
      </c>
      <c r="E75" s="36"/>
      <c r="F75" s="34">
        <f>F73</f>
        <v>75.6</v>
      </c>
      <c r="G75" s="36"/>
      <c r="H75" s="34">
        <f>H73</f>
        <v>100.8</v>
      </c>
      <c r="I75" s="36"/>
      <c r="J75" s="34">
        <f>J73</f>
        <v>126</v>
      </c>
      <c r="K75" s="36"/>
      <c r="L75" s="34">
        <f>L73</f>
        <v>252</v>
      </c>
    </row>
    <row r="76" spans="1:12" ht="12.75">
      <c r="A76" s="37"/>
      <c r="B76" s="38"/>
      <c r="C76" s="39"/>
      <c r="D76" s="38"/>
      <c r="E76" s="40"/>
      <c r="F76" s="38"/>
      <c r="G76" s="40"/>
      <c r="H76" s="38"/>
      <c r="I76" s="40"/>
      <c r="J76" s="38"/>
      <c r="K76" s="40"/>
      <c r="L76" s="41"/>
    </row>
    <row r="77" spans="1:12" ht="12.75">
      <c r="A77" s="19" t="s">
        <v>2</v>
      </c>
      <c r="B77" s="20">
        <f>B71+B75</f>
        <v>2025.2</v>
      </c>
      <c r="C77" s="21"/>
      <c r="D77" s="20">
        <f>D71+D75</f>
        <v>2050.4</v>
      </c>
      <c r="E77" s="22"/>
      <c r="F77" s="20">
        <f>F71+F75</f>
        <v>2075.6</v>
      </c>
      <c r="G77" s="22"/>
      <c r="H77" s="20">
        <f>H71+H75</f>
        <v>2100.8</v>
      </c>
      <c r="I77" s="22"/>
      <c r="J77" s="20">
        <f>J71+J75</f>
        <v>2126</v>
      </c>
      <c r="K77" s="22"/>
      <c r="L77" s="23">
        <f>L71+L75</f>
        <v>2252</v>
      </c>
    </row>
    <row r="78" spans="1:12" ht="12.75">
      <c r="A78" s="42" t="s">
        <v>26</v>
      </c>
      <c r="B78" s="43">
        <f>ROUND(B77*12.36/100,0)</f>
        <v>250</v>
      </c>
      <c r="C78" s="44"/>
      <c r="D78" s="43">
        <f>ROUND(D77*12.36/100,0)</f>
        <v>253</v>
      </c>
      <c r="E78" s="43"/>
      <c r="F78" s="43">
        <f>ROUND(F77*12.36/100,0)</f>
        <v>257</v>
      </c>
      <c r="G78" s="43"/>
      <c r="H78" s="43">
        <f>ROUND(H77*12.36/100,0)</f>
        <v>260</v>
      </c>
      <c r="I78" s="43"/>
      <c r="J78" s="43">
        <f>ROUND(J77*12.36/100,0)</f>
        <v>263</v>
      </c>
      <c r="K78" s="43"/>
      <c r="L78" s="43">
        <f>ROUND(L77*12.36/100,0)</f>
        <v>278</v>
      </c>
    </row>
    <row r="79" spans="1:12" ht="24">
      <c r="A79" s="45" t="s">
        <v>3</v>
      </c>
      <c r="B79" s="46">
        <f>B77+B78</f>
        <v>2275.2</v>
      </c>
      <c r="C79" s="47"/>
      <c r="D79" s="46">
        <f>D77+D78</f>
        <v>2303.4</v>
      </c>
      <c r="E79" s="48"/>
      <c r="F79" s="46">
        <f>F77+F78</f>
        <v>2332.6</v>
      </c>
      <c r="G79" s="48"/>
      <c r="H79" s="46">
        <f>ROUND((H77+H78),3)</f>
        <v>2360.8</v>
      </c>
      <c r="I79" s="48"/>
      <c r="J79" s="49">
        <f>J77+J78</f>
        <v>2389</v>
      </c>
      <c r="K79" s="48"/>
      <c r="L79" s="50">
        <f>L77+L78</f>
        <v>2530</v>
      </c>
    </row>
    <row r="80" spans="1:12" ht="12.75">
      <c r="A80" s="9"/>
      <c r="B80" s="10"/>
      <c r="C80" s="11"/>
      <c r="D80" s="10"/>
      <c r="E80" s="11"/>
      <c r="F80" s="10"/>
      <c r="G80" s="11"/>
      <c r="H80" s="10"/>
      <c r="I80" s="11"/>
      <c r="J80" s="10"/>
      <c r="K80" s="11"/>
      <c r="L80" s="12"/>
    </row>
    <row r="81" spans="1:12" ht="18.75">
      <c r="A81" s="52" t="s">
        <v>20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4"/>
    </row>
    <row r="82" spans="1:12" ht="12.75">
      <c r="A82" s="13" t="s">
        <v>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.75">
      <c r="A83" s="19" t="s">
        <v>6</v>
      </c>
      <c r="B83" s="20">
        <v>99</v>
      </c>
      <c r="C83" s="21"/>
      <c r="D83" s="20">
        <f>B83</f>
        <v>99</v>
      </c>
      <c r="E83" s="22"/>
      <c r="F83" s="20">
        <f>B83</f>
        <v>99</v>
      </c>
      <c r="G83" s="22"/>
      <c r="H83" s="20">
        <f>B83</f>
        <v>99</v>
      </c>
      <c r="I83" s="22"/>
      <c r="J83" s="20">
        <f>B83</f>
        <v>99</v>
      </c>
      <c r="K83" s="22"/>
      <c r="L83" s="23">
        <f>B83</f>
        <v>99</v>
      </c>
    </row>
    <row r="84" spans="1:12" ht="12.75">
      <c r="A84" s="24" t="s">
        <v>11</v>
      </c>
      <c r="B84" s="20">
        <v>100</v>
      </c>
      <c r="C84" s="21"/>
      <c r="D84" s="20">
        <v>200</v>
      </c>
      <c r="E84" s="22"/>
      <c r="F84" s="20">
        <v>300</v>
      </c>
      <c r="G84" s="22"/>
      <c r="H84" s="20">
        <v>400</v>
      </c>
      <c r="I84" s="22"/>
      <c r="J84" s="20">
        <v>500</v>
      </c>
      <c r="K84" s="22"/>
      <c r="L84" s="23">
        <v>1000</v>
      </c>
    </row>
    <row r="85" spans="1:12" ht="96">
      <c r="A85" s="19" t="s">
        <v>24</v>
      </c>
      <c r="B85" s="20">
        <f>((0.3*11)+(0.3*28)+(0.6*40)+(0.6*7)+(0.6*14))</f>
        <v>48.300000000000004</v>
      </c>
      <c r="C85" s="23"/>
      <c r="D85" s="20">
        <f>2*((0.3*11)+(0.3*28)+(0.6*40)+(0.6*7)+(0.6*14))</f>
        <v>96.60000000000001</v>
      </c>
      <c r="E85" s="20"/>
      <c r="F85" s="20">
        <f>3*((0.3*11)+(0.3*28)+(0.6*40)+(0.6*7)+(0.6*14))</f>
        <v>144.9</v>
      </c>
      <c r="G85" s="20"/>
      <c r="H85" s="20">
        <f>4*((0.3*11)+(0.3*28)+(0.6*40)+(0.6*7)+(0.6*14))</f>
        <v>193.20000000000002</v>
      </c>
      <c r="I85" s="20"/>
      <c r="J85" s="20">
        <f>5*((0.3*11)+(0.3*28)+(0.6*40)+(0.6*7)+(0.6*14))</f>
        <v>241.50000000000003</v>
      </c>
      <c r="K85" s="20"/>
      <c r="L85" s="23">
        <f>10*((0.3*11)+(0.3*28)+(0.6*40)+(0.6*7)+(0.6*14))</f>
        <v>483.00000000000006</v>
      </c>
    </row>
    <row r="86" spans="1:12" ht="12.75">
      <c r="A86" s="25" t="s">
        <v>9</v>
      </c>
      <c r="B86" s="26">
        <v>0</v>
      </c>
      <c r="C86" s="27"/>
      <c r="D86" s="26">
        <f>B86</f>
        <v>0</v>
      </c>
      <c r="E86" s="28"/>
      <c r="F86" s="26">
        <f>B86</f>
        <v>0</v>
      </c>
      <c r="G86" s="28"/>
      <c r="H86" s="26">
        <f>B86</f>
        <v>0</v>
      </c>
      <c r="I86" s="28"/>
      <c r="J86" s="26">
        <f>B86</f>
        <v>0</v>
      </c>
      <c r="K86" s="28"/>
      <c r="L86" s="29">
        <f>B86</f>
        <v>0</v>
      </c>
    </row>
    <row r="87" spans="1:12" ht="24">
      <c r="A87" s="24" t="s">
        <v>1</v>
      </c>
      <c r="B87" s="34">
        <f>B85</f>
        <v>48.300000000000004</v>
      </c>
      <c r="C87" s="35"/>
      <c r="D87" s="34">
        <f>D85</f>
        <v>96.60000000000001</v>
      </c>
      <c r="E87" s="36"/>
      <c r="F87" s="34">
        <f>F85</f>
        <v>144.9</v>
      </c>
      <c r="G87" s="36"/>
      <c r="H87" s="34">
        <f>H85</f>
        <v>193.20000000000002</v>
      </c>
      <c r="I87" s="36"/>
      <c r="J87" s="34">
        <f>J85</f>
        <v>241.50000000000003</v>
      </c>
      <c r="K87" s="36"/>
      <c r="L87" s="34">
        <f>L85</f>
        <v>483.00000000000006</v>
      </c>
    </row>
    <row r="88" spans="1:12" ht="12.75">
      <c r="A88" s="37"/>
      <c r="B88" s="38"/>
      <c r="C88" s="39"/>
      <c r="D88" s="38"/>
      <c r="E88" s="40"/>
      <c r="F88" s="38"/>
      <c r="G88" s="40"/>
      <c r="H88" s="38"/>
      <c r="I88" s="40"/>
      <c r="J88" s="38"/>
      <c r="K88" s="40"/>
      <c r="L88" s="41"/>
    </row>
    <row r="89" spans="1:12" ht="12.75">
      <c r="A89" s="19" t="s">
        <v>2</v>
      </c>
      <c r="B89" s="20">
        <f>B83+B87</f>
        <v>147.3</v>
      </c>
      <c r="C89" s="21"/>
      <c r="D89" s="20">
        <f>D83+D87</f>
        <v>195.60000000000002</v>
      </c>
      <c r="E89" s="22"/>
      <c r="F89" s="20">
        <f>F83+F87</f>
        <v>243.9</v>
      </c>
      <c r="G89" s="22"/>
      <c r="H89" s="20">
        <f>H83+H87</f>
        <v>292.20000000000005</v>
      </c>
      <c r="I89" s="22"/>
      <c r="J89" s="20">
        <f>J83+J87</f>
        <v>340.5</v>
      </c>
      <c r="K89" s="22"/>
      <c r="L89" s="23">
        <f>L83+L87</f>
        <v>582</v>
      </c>
    </row>
    <row r="90" spans="1:12" ht="12.75">
      <c r="A90" s="42" t="s">
        <v>26</v>
      </c>
      <c r="B90" s="43">
        <f>ROUND(B89*12.36/100,0)</f>
        <v>18</v>
      </c>
      <c r="C90" s="44"/>
      <c r="D90" s="43">
        <f>ROUND(D89*12.36/100,0)</f>
        <v>24</v>
      </c>
      <c r="E90" s="43"/>
      <c r="F90" s="43">
        <f>ROUND(F89*12.36/100,0)</f>
        <v>30</v>
      </c>
      <c r="G90" s="43"/>
      <c r="H90" s="43">
        <f>ROUND(H89*12.36/100,0)</f>
        <v>36</v>
      </c>
      <c r="I90" s="43"/>
      <c r="J90" s="43">
        <f>ROUND(J89*12.36/100,0)</f>
        <v>42</v>
      </c>
      <c r="K90" s="43"/>
      <c r="L90" s="43">
        <f>ROUND(L89*12.36/100,0)</f>
        <v>72</v>
      </c>
    </row>
    <row r="91" spans="1:12" ht="24">
      <c r="A91" s="45" t="s">
        <v>3</v>
      </c>
      <c r="B91" s="46">
        <f>B89+B90</f>
        <v>165.3</v>
      </c>
      <c r="C91" s="47"/>
      <c r="D91" s="46">
        <f>D89+D90</f>
        <v>219.60000000000002</v>
      </c>
      <c r="E91" s="48"/>
      <c r="F91" s="46">
        <f>F89+F90</f>
        <v>273.9</v>
      </c>
      <c r="G91" s="48"/>
      <c r="H91" s="46">
        <f>ROUND((H89+H90),3)</f>
        <v>328.2</v>
      </c>
      <c r="I91" s="48"/>
      <c r="J91" s="49">
        <f>J89+J90</f>
        <v>382.5</v>
      </c>
      <c r="K91" s="48"/>
      <c r="L91" s="50">
        <f>L89+L90</f>
        <v>654</v>
      </c>
    </row>
    <row r="92" spans="1:12" ht="12.75">
      <c r="A92" s="9"/>
      <c r="B92" s="10"/>
      <c r="C92" s="11"/>
      <c r="D92" s="10"/>
      <c r="E92" s="11"/>
      <c r="F92" s="10"/>
      <c r="G92" s="11"/>
      <c r="H92" s="10"/>
      <c r="I92" s="11"/>
      <c r="J92" s="10"/>
      <c r="K92" s="11"/>
      <c r="L92" s="12"/>
    </row>
  </sheetData>
  <sheetProtection password="DED9" sheet="1"/>
  <mergeCells count="10">
    <mergeCell ref="A55:L55"/>
    <mergeCell ref="A69:L69"/>
    <mergeCell ref="B74:L74"/>
    <mergeCell ref="A81:L81"/>
    <mergeCell ref="A1:L1"/>
    <mergeCell ref="A3:L3"/>
    <mergeCell ref="A17:L17"/>
    <mergeCell ref="A31:L31"/>
    <mergeCell ref="A43:L43"/>
    <mergeCell ref="B48:L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mtnl</cp:lastModifiedBy>
  <cp:lastPrinted>2007-01-04T09:41:54Z</cp:lastPrinted>
  <dcterms:created xsi:type="dcterms:W3CDTF">1996-10-14T23:33:28Z</dcterms:created>
  <dcterms:modified xsi:type="dcterms:W3CDTF">2012-07-19T10:12:44Z</dcterms:modified>
  <cp:category/>
  <cp:version/>
  <cp:contentType/>
  <cp:contentStatus/>
</cp:coreProperties>
</file>